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codeName="ThisWorkbook"/>
  <mc:AlternateContent xmlns:mc="http://schemas.openxmlformats.org/markup-compatibility/2006">
    <mc:Choice Requires="x15">
      <x15ac:absPath xmlns:x15ac="http://schemas.microsoft.com/office/spreadsheetml/2010/11/ac" url="\\oden.eur.corp.vattenfall.com\Usersf$\fehe\Documents\#Personligt\#Utveckling under arbete\"/>
    </mc:Choice>
  </mc:AlternateContent>
  <xr:revisionPtr revIDLastSave="0" documentId="13_ncr:1_{C38DD045-06CF-4D63-A367-C46578A707A2}" xr6:coauthVersionLast="44" xr6:coauthVersionMax="44" xr10:uidLastSave="{00000000-0000-0000-0000-000000000000}"/>
  <workbookProtection workbookAlgorithmName="SHA-512" workbookHashValue="JDQgQ3VE8mI7SVutMMr+c+D9pYrN/W0eBmhtUaMAdQdoXy4v/Oed+OO3QjxoZ5lG1Juu1HaIGA5PRlClJdYGmg==" workbookSaltValue="Sq3FhpiuPYoFm1CKaB0LXg==" workbookSpinCount="100000" lockStructure="1"/>
  <bookViews>
    <workbookView xWindow="-110" yWindow="-110" windowWidth="19420" windowHeight="10420" tabRatio="779" xr2:uid="{00000000-000D-0000-FFFF-FFFF00000000}"/>
  </bookViews>
  <sheets>
    <sheet name="Värderingsprotokoll" sheetId="1" r:id="rId1"/>
    <sheet name="Förklaringar" sheetId="5" r:id="rId2"/>
    <sheet name="DÖLJS - Ersättningstabeller" sheetId="4" state="hidden" r:id="rId3"/>
  </sheets>
  <definedNames>
    <definedName name="GMB">#REF!</definedName>
    <definedName name="GNS">#REF!</definedName>
    <definedName name="GSK">#REF!</definedName>
    <definedName name="GSS">#REF!</definedName>
    <definedName name="Kolumner">"Åker!($n$7)!$b$1:$u$1"</definedName>
    <definedName name="NN">#REF!</definedName>
    <definedName name="NÖ">#REF!</definedName>
    <definedName name="Rader">"Åker!($n$7)!$a$2:$a$8"</definedName>
    <definedName name="SS">#REF!</definedName>
    <definedName name="SSK">#REF!</definedName>
    <definedName name="Storskogsbruk">#REF!</definedName>
    <definedName name="_xlnm.Print_Area" localSheetId="1">Förklaringar!$A$1:$M$69</definedName>
    <definedName name="_xlnm.Print_Area" localSheetId="0">Värderingsprotokoll!$A$1:$K$102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0" i="1" l="1"/>
  <c r="N31" i="1"/>
  <c r="N32" i="1"/>
  <c r="N33" i="1"/>
  <c r="N34" i="1"/>
  <c r="N35" i="1"/>
  <c r="N36" i="1"/>
  <c r="N37" i="1"/>
  <c r="N29" i="1"/>
  <c r="N21" i="1"/>
  <c r="N22" i="1"/>
  <c r="N23" i="1"/>
  <c r="N24" i="1"/>
  <c r="N25" i="1"/>
  <c r="N26" i="1"/>
  <c r="N27" i="1"/>
  <c r="N28" i="1"/>
  <c r="N20" i="1"/>
  <c r="N18" i="1"/>
  <c r="N19" i="1"/>
  <c r="N17" i="1"/>
  <c r="L33" i="1"/>
  <c r="L5" i="1" l="1"/>
  <c r="J51" i="1" l="1"/>
  <c r="J50" i="1"/>
  <c r="J44" i="1"/>
  <c r="J45" i="1"/>
  <c r="J46" i="1"/>
  <c r="J43" i="1"/>
  <c r="B98" i="1" l="1"/>
  <c r="L3" i="1"/>
  <c r="B2" i="1" s="1"/>
  <c r="B78" i="1" l="1"/>
  <c r="B83" i="1"/>
  <c r="B68" i="1"/>
  <c r="B88" i="1"/>
  <c r="B73" i="1"/>
  <c r="B93" i="1"/>
  <c r="J19" i="1"/>
  <c r="J20" i="1"/>
  <c r="J21" i="1"/>
  <c r="J18" i="1"/>
  <c r="M30" i="1"/>
  <c r="M31" i="1"/>
  <c r="M32" i="1"/>
  <c r="M33" i="1"/>
  <c r="M34" i="1"/>
  <c r="M35" i="1"/>
  <c r="M36" i="1"/>
  <c r="M37" i="1"/>
  <c r="M29" i="1"/>
  <c r="C31" i="4"/>
  <c r="D31" i="4" s="1"/>
  <c r="E31" i="4" s="1"/>
  <c r="C30" i="4"/>
  <c r="D30" i="4" s="1"/>
  <c r="E30" i="4" s="1"/>
  <c r="C29" i="4"/>
  <c r="D29" i="4" s="1"/>
  <c r="E29" i="4" s="1"/>
  <c r="C28" i="4"/>
  <c r="D28" i="4" s="1"/>
  <c r="E28" i="4" s="1"/>
  <c r="C27" i="4"/>
  <c r="D27" i="4" s="1"/>
  <c r="E27" i="4" s="1"/>
  <c r="C26" i="4"/>
  <c r="D26" i="4" s="1"/>
  <c r="E26" i="4" s="1"/>
  <c r="J12" i="1" l="1"/>
  <c r="J13" i="1"/>
  <c r="J14" i="1"/>
  <c r="J11" i="1"/>
  <c r="B57" i="1" l="1"/>
  <c r="L31" i="1"/>
  <c r="C44" i="4" l="1"/>
  <c r="C43" i="4"/>
  <c r="C41" i="4"/>
  <c r="C37" i="4"/>
  <c r="C38" i="4"/>
  <c r="C39" i="4"/>
  <c r="C40" i="4"/>
  <c r="C36" i="4"/>
  <c r="C33" i="4"/>
  <c r="C34" i="4"/>
  <c r="C32" i="4"/>
  <c r="C17" i="4"/>
  <c r="C18" i="4"/>
  <c r="C19" i="4"/>
  <c r="C20" i="4"/>
  <c r="C21" i="4"/>
  <c r="C22" i="4"/>
  <c r="C23" i="4"/>
  <c r="C24" i="4"/>
  <c r="C16" i="4"/>
  <c r="C13" i="4"/>
  <c r="C14" i="4"/>
  <c r="C12" i="4"/>
  <c r="C10" i="4"/>
  <c r="E3" i="4"/>
  <c r="L27" i="1" s="1"/>
  <c r="M24" i="1" l="1"/>
  <c r="M25" i="1"/>
  <c r="M26" i="1"/>
  <c r="M27" i="1"/>
  <c r="M28" i="1"/>
  <c r="M21" i="1"/>
  <c r="M22" i="1"/>
  <c r="M23" i="1"/>
  <c r="M20" i="1"/>
  <c r="M18" i="1"/>
  <c r="M19" i="1"/>
  <c r="M17" i="1"/>
  <c r="D14" i="4"/>
  <c r="E14" i="4" s="1"/>
  <c r="D18" i="4"/>
  <c r="E18" i="4" s="1"/>
  <c r="D17" i="4"/>
  <c r="E17" i="4" s="1"/>
  <c r="D19" i="4"/>
  <c r="E19" i="4" s="1"/>
  <c r="D20" i="4"/>
  <c r="E20" i="4" s="1"/>
  <c r="D21" i="4"/>
  <c r="E21" i="4" s="1"/>
  <c r="D22" i="4"/>
  <c r="E22" i="4" s="1"/>
  <c r="D24" i="4"/>
  <c r="E24" i="4" s="1"/>
  <c r="B60" i="1" l="1"/>
  <c r="B103" i="1" l="1"/>
  <c r="L29" i="1" l="1"/>
  <c r="J32" i="1"/>
  <c r="J52" i="1" l="1"/>
  <c r="G74" i="1"/>
  <c r="G79" i="1" s="1"/>
  <c r="G84" i="1" s="1"/>
  <c r="G89" i="1" l="1"/>
  <c r="G99" i="1" s="1"/>
  <c r="G94" i="1"/>
  <c r="B59" i="1" l="1"/>
  <c r="D36" i="4" l="1"/>
  <c r="E36" i="4" s="1"/>
  <c r="L23" i="1"/>
  <c r="L21" i="1"/>
  <c r="D37" i="4"/>
  <c r="E37" i="4" s="1"/>
  <c r="D33" i="4" l="1"/>
  <c r="E33" i="4" s="1"/>
  <c r="D34" i="4"/>
  <c r="E34" i="4" s="1"/>
  <c r="D32" i="4"/>
  <c r="E32" i="4" s="1"/>
  <c r="D39" i="4"/>
  <c r="E39" i="4" s="1"/>
  <c r="D40" i="4"/>
  <c r="E40" i="4" s="1"/>
  <c r="L25" i="1"/>
  <c r="D38" i="4"/>
  <c r="E38" i="4" s="1"/>
  <c r="N42" i="1"/>
  <c r="N43" i="1"/>
  <c r="J47" i="1"/>
  <c r="N45" i="1" l="1"/>
  <c r="N46" i="1"/>
  <c r="N44" i="1"/>
  <c r="J27" i="1" l="1"/>
  <c r="J22" i="1" l="1"/>
  <c r="L19" i="1" l="1"/>
  <c r="D10" i="4" l="1"/>
  <c r="E10" i="4" s="1"/>
  <c r="D13" i="4"/>
  <c r="E13" i="4" s="1"/>
  <c r="D23" i="4"/>
  <c r="E23" i="4" s="1"/>
  <c r="D12" i="4"/>
  <c r="E12" i="4" s="1"/>
  <c r="D16" i="4"/>
  <c r="E16" i="4" s="1"/>
  <c r="J15" i="1" l="1"/>
  <c r="J40" i="1"/>
  <c r="J54" i="1" l="1"/>
  <c r="L53" i="1"/>
  <c r="L35" i="1"/>
  <c r="J55" i="1" s="1"/>
  <c r="L37" i="1" l="1"/>
  <c r="L41" i="1" s="1"/>
  <c r="L43" i="1" l="1"/>
  <c r="J56" i="1" s="1"/>
  <c r="L45" i="1" l="1"/>
  <c r="L47" i="1" s="1"/>
  <c r="J57" i="1" s="1"/>
  <c r="L39" i="1"/>
  <c r="J58" i="1" l="1"/>
  <c r="L69" i="1" s="1"/>
  <c r="F69" i="1" s="1"/>
  <c r="L74" i="1" l="1"/>
  <c r="F74" i="1" s="1"/>
  <c r="L94" i="1"/>
  <c r="F94" i="1" s="1"/>
  <c r="L89" i="1"/>
  <c r="F89" i="1" s="1"/>
  <c r="L84" i="1"/>
  <c r="F84" i="1" s="1"/>
  <c r="L63" i="1"/>
  <c r="F63" i="1" s="1"/>
  <c r="L79" i="1"/>
  <c r="F79" i="1" s="1"/>
  <c r="L99" i="1"/>
  <c r="F99" i="1" s="1"/>
</calcChain>
</file>

<file path=xl/sharedStrings.xml><?xml version="1.0" encoding="utf-8"?>
<sst xmlns="http://schemas.openxmlformats.org/spreadsheetml/2006/main" count="242" uniqueCount="146">
  <si>
    <t>FASTIGHET / SAMFÄLLIGHET samt PROJEKTINFORMATION</t>
  </si>
  <si>
    <t>Kommun:</t>
  </si>
  <si>
    <t>Ledning:</t>
  </si>
  <si>
    <t>Ersättning</t>
  </si>
  <si>
    <t>Summa:</t>
  </si>
  <si>
    <t>Antal</t>
  </si>
  <si>
    <t>Längd</t>
  </si>
  <si>
    <t>Bredd</t>
  </si>
  <si>
    <t>Zon</t>
  </si>
  <si>
    <t>TOTAL ERSÄTTNING</t>
  </si>
  <si>
    <t>Förhöjd minimiersättning</t>
  </si>
  <si>
    <t>Norrlands inland</t>
  </si>
  <si>
    <t>Norrlands kustland</t>
  </si>
  <si>
    <t>Tillväxtområde 3</t>
  </si>
  <si>
    <t>Tillväxtområde 4A</t>
  </si>
  <si>
    <t>Tillväxtområde 4B</t>
  </si>
  <si>
    <t>Zon 1</t>
  </si>
  <si>
    <t>Zon 2</t>
  </si>
  <si>
    <t>Löpmeterersättning</t>
  </si>
  <si>
    <t>KPI anpassad ersättning</t>
  </si>
  <si>
    <t>Kabelskåp</t>
  </si>
  <si>
    <t>Nätstationer</t>
  </si>
  <si>
    <t>Grundersättning</t>
  </si>
  <si>
    <t>STORSKOGSBRUKSAVTALET</t>
  </si>
  <si>
    <t>Banknamn:</t>
  </si>
  <si>
    <t>Clearingnr:</t>
  </si>
  <si>
    <t>Storskogsbruksavtalet</t>
  </si>
  <si>
    <t>Norrlands Inland</t>
  </si>
  <si>
    <t>Norrlands Kustland</t>
  </si>
  <si>
    <t>REV</t>
  </si>
  <si>
    <t>n/a</t>
  </si>
  <si>
    <t>Ersättningstabell</t>
  </si>
  <si>
    <t>KPI oktober månad föregående år</t>
  </si>
  <si>
    <t>Ägd andel</t>
  </si>
  <si>
    <t>Beskrivning (typ, placering, etc)</t>
  </si>
  <si>
    <t>Telefonnummer:</t>
  </si>
  <si>
    <t>Kabelskåp - Skog</t>
  </si>
  <si>
    <t>Typ och markslag</t>
  </si>
  <si>
    <t>Totalt rotnetto enligt bilaga:</t>
  </si>
  <si>
    <t>Område:</t>
  </si>
  <si>
    <t xml:space="preserve">* För att kunna göra en utbetalning till utländskt konto behövs IBAN-nummer och bankens SWIFT-kod. </t>
  </si>
  <si>
    <t>För övriga delägares andels-/ersättningsberäkning se sida 2</t>
  </si>
  <si>
    <t>Koncessionslöpnr:</t>
  </si>
  <si>
    <t>Fast ersättning</t>
  </si>
  <si>
    <t>DESSA FÄLT SKA VARA DOLDA FÖR ANVÄNDAREN</t>
  </si>
  <si>
    <t>HELA FLIKEN SKA VARA DOLD FÖR ANVÄNDAREN</t>
  </si>
  <si>
    <t>FÖLJANDE GÄLLER:</t>
  </si>
  <si>
    <t>Är angiven andel korrekt? Om inte anges värdet "Fel"</t>
  </si>
  <si>
    <t>Är angiven andel korrekt? Om inte anges värdet "Fel andel"</t>
  </si>
  <si>
    <t>Referens:</t>
  </si>
  <si>
    <t>E-post:</t>
  </si>
  <si>
    <t>Kontonummer, Pg/Bg, IBAN &amp; SWIFT *:</t>
  </si>
  <si>
    <t>Fastighetsbeteckning:</t>
  </si>
  <si>
    <t>Tillägg enligt expropriationslagen:</t>
  </si>
  <si>
    <t>Kontaktperson &amp; adress:</t>
  </si>
  <si>
    <t>Värderingsman &amp; företag:</t>
  </si>
  <si>
    <t>Beskrivning (typ, placering, yta, etc)</t>
  </si>
  <si>
    <r>
      <t>Ovanstående godkänns och ersättning sätts in på följande konto</t>
    </r>
    <r>
      <rPr>
        <i/>
        <sz val="9"/>
        <rFont val="Calibri"/>
        <family val="2"/>
        <scheme val="minor"/>
      </rPr>
      <t xml:space="preserve"> (övriga delägare redovisas på följande sida/sidor)</t>
    </r>
  </si>
  <si>
    <t>Fastighetsägarens godkännande</t>
  </si>
  <si>
    <t>Ovan angiven ersättning utgör full intrångsersättning för den aktuella ledningen med tillhörande anordningar. Ledningsägaren har rätt att anlägga och bibehålla ledningen enligt sträckning i bifogad karta samt att fälla träd och buskar som utgör fara eller hinder för ledningen. För övriga villkor hänvisas till branschens allmänna avtalsvillkor.</t>
  </si>
  <si>
    <t>Underskrift/Datum:</t>
  </si>
  <si>
    <t>Värderingstidpunkt:</t>
  </si>
  <si>
    <t>3.     ERSÄTTNING FÖR HINDER I ÅKERMARK - För ersättningsberäkning se bilaga</t>
  </si>
  <si>
    <t>4 a.   ERSÄTTNING FÖR LEDNING I SKOGSMARK - För ersättningsberäkning se bilaga</t>
  </si>
  <si>
    <t>5.     ERSÄTTNING FÖR ÖVRIGT INTRÅNG - För ersättningsberäkning se bilaga</t>
  </si>
  <si>
    <t>6 a.   ERSÄTTNING FÖR LEDNING I SKOGSMARK ENLIGT STORSKOGSBRUKSAVTALET</t>
  </si>
  <si>
    <t>6 b.   ERSÄTTNING FÖR INTRÅNG INOM VÄGANLÄGGNING ENLIGT STORSKOGSBRUKSAVTALET</t>
  </si>
  <si>
    <t>7.     SAMMANSTÄLLNING</t>
  </si>
  <si>
    <t>Projektnummer:</t>
  </si>
  <si>
    <t>Används för beräkning av påslag (25% enligt expropriationslagen samt 20% särskild ersättning för överenskommelse)</t>
  </si>
  <si>
    <t>4 b.   ROTNETTO (Ersätts separat) - För ersättningsberäkning se bilaga</t>
  </si>
  <si>
    <t>Ersättning för rotnetto regleras i bilaga</t>
  </si>
  <si>
    <t>Fastighetsnummer:</t>
  </si>
  <si>
    <t>Fastighetsägare bör beakta möjligheten att erhålla hjälp av ledningsägarens personal med avverkning som kan medföra risker på grund av närhet till spänningsförande ledningar. Sker utbetalning senare än tre månader efter att samtliga fastighetsägares godkännande kommit ledningsägaren tillhanda, utgår ränta enligt 6 § räntelagen. Tillfälliga skador regleras vid skadetillfället.</t>
  </si>
  <si>
    <t>1.     SCHABLONERSÄTTNING FÖR MARKLEDNING I ÅKER, BETE, JORDBRUKSIMPEDIMENT, samt ÖVRIG MARK UTANFÖR DETALJPLAN</t>
  </si>
  <si>
    <t>2.     SCHABLONERSÄTTNING FÖR NÄTSTATIONER, KABELSKÅP och SJÖKABELSKYLTAR (Ej inom detaljplan)</t>
  </si>
  <si>
    <t>Sjökabelskyltar</t>
  </si>
  <si>
    <t>Kabelskåp - Övrig mark</t>
  </si>
  <si>
    <t>Kabelskåp - Jordbruksimp.</t>
  </si>
  <si>
    <t>SCHABLONERSÄTTNINGAR</t>
  </si>
  <si>
    <t>Kategori</t>
  </si>
  <si>
    <t>Förklaring</t>
  </si>
  <si>
    <t>Belopp/värden som förändras över tid. Dessa behöver normalt justeras varje år.</t>
  </si>
  <si>
    <t>Belopp/värden som normalt inte förändras över tid. Dessa är statiska frams tills avtal eller policy förändras.</t>
  </si>
  <si>
    <r>
      <t xml:space="preserve">Nätstation - Övrig mark </t>
    </r>
    <r>
      <rPr>
        <b/>
        <sz val="9"/>
        <rFont val="Calibri"/>
        <family val="2"/>
        <scheme val="minor"/>
      </rPr>
      <t>(yta 6 x 6 meter)</t>
    </r>
  </si>
  <si>
    <r>
      <t xml:space="preserve">Nätstation - Jordbruksimp. </t>
    </r>
    <r>
      <rPr>
        <b/>
        <sz val="9"/>
        <rFont val="Calibri"/>
        <family val="2"/>
        <scheme val="minor"/>
      </rPr>
      <t>(yta 10 x 10 meter)</t>
    </r>
  </si>
  <si>
    <r>
      <t xml:space="preserve">Nätstation - Jordbruksimp. </t>
    </r>
    <r>
      <rPr>
        <b/>
        <sz val="9"/>
        <rFont val="Calibri"/>
        <family val="2"/>
        <scheme val="minor"/>
      </rPr>
      <t>(yta 8 x 8 meter)</t>
    </r>
  </si>
  <si>
    <r>
      <t>Nätstation - Jordbruksimp.</t>
    </r>
    <r>
      <rPr>
        <b/>
        <sz val="9"/>
        <rFont val="Calibri"/>
        <family val="2"/>
        <scheme val="minor"/>
      </rPr>
      <t xml:space="preserve"> (yta 6 x6 meter)</t>
    </r>
  </si>
  <si>
    <r>
      <t xml:space="preserve">Nätstation - Skog </t>
    </r>
    <r>
      <rPr>
        <b/>
        <sz val="9"/>
        <rFont val="Calibri"/>
        <family val="2"/>
        <scheme val="minor"/>
      </rPr>
      <t>(yta 10 x 10 meter)</t>
    </r>
  </si>
  <si>
    <r>
      <t>Nätstation - Skog</t>
    </r>
    <r>
      <rPr>
        <b/>
        <sz val="9"/>
        <rFont val="Calibri"/>
        <family val="2"/>
        <scheme val="minor"/>
      </rPr>
      <t xml:space="preserve"> (yta 8 x 8 meter)</t>
    </r>
  </si>
  <si>
    <r>
      <t xml:space="preserve">Nätstation - Skog </t>
    </r>
    <r>
      <rPr>
        <b/>
        <sz val="9"/>
        <rFont val="Calibri"/>
        <family val="2"/>
        <scheme val="minor"/>
      </rPr>
      <t>(yta 6 x 6 meter)</t>
    </r>
  </si>
  <si>
    <r>
      <t xml:space="preserve">Nätstation - Övrig mark </t>
    </r>
    <r>
      <rPr>
        <b/>
        <sz val="9"/>
        <rFont val="Calibri"/>
        <family val="2"/>
        <scheme val="minor"/>
      </rPr>
      <t>(yta 8 x 8 meter)</t>
    </r>
  </si>
  <si>
    <r>
      <t xml:space="preserve">Nätstation - Övrig mark </t>
    </r>
    <r>
      <rPr>
        <b/>
        <sz val="9"/>
        <rFont val="Calibri"/>
        <family val="2"/>
        <scheme val="minor"/>
      </rPr>
      <t>(yta 10 x 10 meter)</t>
    </r>
  </si>
  <si>
    <t>Fast ersättning - Policy</t>
  </si>
  <si>
    <t>E84 Litt 211 (REV samt Storskogsbruk)</t>
  </si>
  <si>
    <t>Aktuellt prisbasbelopp (Socialförsäkringsbalken)</t>
  </si>
  <si>
    <t>Ersättning per löpmeter schakt</t>
  </si>
  <si>
    <t>KPI - Policy (basår 2018)</t>
  </si>
  <si>
    <t>KPI - Storskogsbruk (basår 2013)</t>
  </si>
  <si>
    <t>E84 Litt 211 (basår 2013)</t>
  </si>
  <si>
    <t>Summa intrångsersättning:</t>
  </si>
  <si>
    <t>Inkl. Expropriationslagens påslag (25%)</t>
  </si>
  <si>
    <t>Inkl. Särskild ersättning för överenskommelse (20%)</t>
  </si>
  <si>
    <t>Belopp som genom beräkning i mallen har anpassats till aktuellt KPI, E84 litt 211 eller prisbasbeloppet i enlighet med avtal eller policy.</t>
  </si>
  <si>
    <r>
      <t xml:space="preserve">Sjökabelskylt - Skog </t>
    </r>
    <r>
      <rPr>
        <b/>
        <sz val="9"/>
        <rFont val="Calibri"/>
        <family val="2"/>
        <scheme val="minor"/>
      </rPr>
      <t>(yta 6 x 6 meter)</t>
    </r>
  </si>
  <si>
    <r>
      <t xml:space="preserve">Sjökabelskylt - Jordbruksimp. </t>
    </r>
    <r>
      <rPr>
        <b/>
        <sz val="9"/>
        <rFont val="Calibri"/>
        <family val="2"/>
        <scheme val="minor"/>
      </rPr>
      <t>(yta 6 x 6 meter)</t>
    </r>
  </si>
  <si>
    <r>
      <t xml:space="preserve">Sjökabelskylt - Övrig mark </t>
    </r>
    <r>
      <rPr>
        <b/>
        <sz val="9"/>
        <rFont val="Calibri"/>
        <family val="2"/>
        <scheme val="minor"/>
      </rPr>
      <t>(yta 6 x 6 meter)</t>
    </r>
  </si>
  <si>
    <r>
      <t xml:space="preserve">Sjökabelskylt - Övrig mark </t>
    </r>
    <r>
      <rPr>
        <b/>
        <sz val="9"/>
        <rFont val="Calibri"/>
        <family val="2"/>
        <scheme val="minor"/>
      </rPr>
      <t>(yta 10 x 10 meter)</t>
    </r>
  </si>
  <si>
    <r>
      <t xml:space="preserve">Sjökabelskylt - Övrig mark </t>
    </r>
    <r>
      <rPr>
        <b/>
        <sz val="9"/>
        <rFont val="Calibri"/>
        <family val="2"/>
        <scheme val="minor"/>
      </rPr>
      <t>(yta 8 x 8 meter)</t>
    </r>
  </si>
  <si>
    <r>
      <t xml:space="preserve">Sjökabelskylt - Jordbruksimp. </t>
    </r>
    <r>
      <rPr>
        <b/>
        <sz val="9"/>
        <rFont val="Calibri"/>
        <family val="2"/>
        <scheme val="minor"/>
      </rPr>
      <t>(yta 10 x 10 meter)</t>
    </r>
  </si>
  <si>
    <r>
      <t xml:space="preserve">Sjökabelskylt - Jordbruksimp. </t>
    </r>
    <r>
      <rPr>
        <b/>
        <sz val="9"/>
        <rFont val="Calibri"/>
        <family val="2"/>
        <scheme val="minor"/>
      </rPr>
      <t>(yta 8 x 8 meter)</t>
    </r>
  </si>
  <si>
    <r>
      <t xml:space="preserve">Sjökabelskylt - Skog </t>
    </r>
    <r>
      <rPr>
        <b/>
        <sz val="9"/>
        <rFont val="Calibri"/>
        <family val="2"/>
        <scheme val="minor"/>
      </rPr>
      <t>(yta 10 x 10 meter)</t>
    </r>
  </si>
  <si>
    <r>
      <t xml:space="preserve">Sjökabelskylt - Skog </t>
    </r>
    <r>
      <rPr>
        <b/>
        <sz val="9"/>
        <rFont val="Calibri"/>
        <family val="2"/>
        <scheme val="minor"/>
      </rPr>
      <t>(yta 8 x 8 meter)</t>
    </r>
  </si>
  <si>
    <t>* Ett värderingsprotokoll ska bifogas samtliga markupplåtelseavtal.</t>
  </si>
  <si>
    <t>* Värderingsbilagor ska bifogas.</t>
  </si>
  <si>
    <t>* Ersättningsnivåer enligt Energiföretagen Sveriges policy.</t>
  </si>
  <si>
    <r>
      <t xml:space="preserve">* All ersättning anges </t>
    </r>
    <r>
      <rPr>
        <u/>
        <sz val="9"/>
        <rFont val="Calibri"/>
        <family val="2"/>
        <scheme val="minor"/>
      </rPr>
      <t>exklusive</t>
    </r>
    <r>
      <rPr>
        <sz val="9"/>
        <rFont val="Calibri"/>
        <family val="2"/>
        <scheme val="minor"/>
      </rPr>
      <t xml:space="preserve"> expropriationslagen påslag med 25%.</t>
    </r>
  </si>
  <si>
    <t>* Vid egen servisledning utgår normalt ingen ersättning.</t>
  </si>
  <si>
    <t>Fastighetsägare (personnr/org.nr)</t>
  </si>
  <si>
    <t>Särskild ersättning vid överenskommelse:</t>
  </si>
  <si>
    <t>KRYSSRUTA - Lågspänning</t>
  </si>
  <si>
    <t>KRYSSRUTA - Storskogsbruk</t>
  </si>
  <si>
    <t>KRYSSRUTA - Egen servisledning</t>
  </si>
  <si>
    <t>KRYSSRUTA - Förhöjd minimiersättning</t>
  </si>
  <si>
    <t>HÄMTAT VÄRDE - Fast ersättning storskogsbruket</t>
  </si>
  <si>
    <t xml:space="preserve">HÄMTAT VÄRDE - Grundersättning Policy  </t>
  </si>
  <si>
    <t>HÄMTAT VÄRDE - Prisbasbelopp</t>
  </si>
  <si>
    <t>HÄMTAT VÄRDE - KPI okt föregående år</t>
  </si>
  <si>
    <t>HÄMTAT VÄRDE - Löpmeterersättning kr/m</t>
  </si>
  <si>
    <t>HÄMTAT VÄRDE - Rev ersättning - Zon 1</t>
  </si>
  <si>
    <t>HÄMTAT VÄRDE  - Rev ersättning - Zon 2</t>
  </si>
  <si>
    <t>TEXT - Närhet till ledning</t>
  </si>
  <si>
    <t>TEXT - Lågspänning</t>
  </si>
  <si>
    <t>TEXT - Fast ersättning eller minimiersättning</t>
  </si>
  <si>
    <t>TEXT - Rubrik</t>
  </si>
  <si>
    <t>SUMMA - Belopp för beräkning av påslag Expropriationslagen</t>
  </si>
  <si>
    <t>SUMMA  - Belopp för beräkning av ersättning vid överenskommelse</t>
  </si>
  <si>
    <t>BERÄKNING - Ersättning vid överenskommelse (normal)</t>
  </si>
  <si>
    <t>BERÄKNING - Ersättning vid överenskommelse (storskogsbruk)</t>
  </si>
  <si>
    <t>BERÄKNING - Grundersättning policy eller Fast ersättning storskogsbruk</t>
  </si>
  <si>
    <t>BERÄKNING - Grundersättning policy eller Förhöjd minimiersättning</t>
  </si>
  <si>
    <t>HÄMTAT VÄRDE - Förhöjd minimiersättning</t>
  </si>
  <si>
    <r>
      <rPr>
        <b/>
        <sz val="9"/>
        <rFont val="Calibri"/>
        <family val="2"/>
      </rPr>
      <t>Version 2020</t>
    </r>
    <r>
      <rPr>
        <b/>
        <i/>
        <sz val="9"/>
        <rFont val="Calibri"/>
        <family val="2"/>
      </rPr>
      <t xml:space="preserve"> </t>
    </r>
    <r>
      <rPr>
        <i/>
        <sz val="9"/>
        <rFont val="Calibri"/>
        <family val="2"/>
        <charset val="1"/>
      </rPr>
      <t>(2020.01.30)</t>
    </r>
  </si>
  <si>
    <t>SUMMA - Belopp för beräkning av tillägg för minimiersättning</t>
  </si>
  <si>
    <t>BERÄKNING - Intrångsersättning</t>
  </si>
  <si>
    <t>Behövs denna beräkning?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</si>
</sst>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kr&quot;_-;\-* #,##0.00\ &quot;kr&quot;_-;_-* &quot;-&quot;??\ &quot;kr&quot;_-;_-@_-"/>
    <numFmt numFmtId="164" formatCode="_-* #,##0.00&quot; kr&quot;_-;\-* #,##0.00&quot; kr&quot;_-;_-* \-??&quot; kr&quot;_-;_-@_-"/>
    <numFmt numFmtId="165" formatCode="#.####"/>
    <numFmt numFmtId="166" formatCode="_-* #,##0&quot; kr&quot;_-;\-* #,##0&quot; kr&quot;_-;_-* \-??&quot; kr&quot;_-;_-@_-"/>
    <numFmt numFmtId="167" formatCode="yyyy/mm/dd;@"/>
    <numFmt numFmtId="168" formatCode="0;\-0;;@"/>
    <numFmt numFmtId="169" formatCode="#&quot; &quot;???/???"/>
    <numFmt numFmtId="170" formatCode="0&quot; m&quot;"/>
    <numFmt numFmtId="171" formatCode="0&quot; m&quot;;\-0;;@"/>
    <numFmt numFmtId="172" formatCode="0&quot; kr&quot;;\-0;;@"/>
    <numFmt numFmtId="173" formatCode="#,##0&quot; kr&quot;;\-0;;@"/>
  </numFmts>
  <fonts count="52" x14ac:knownFonts="1">
    <font>
      <sz val="10"/>
      <name val="Arial"/>
      <family val="2"/>
    </font>
    <font>
      <sz val="11"/>
      <color theme="1"/>
      <name val="Calibri"/>
      <family val="2"/>
      <scheme val="minor"/>
    </font>
    <font>
      <sz val="10"/>
      <name val="Arial"/>
      <family val="2"/>
      <charset val="1"/>
    </font>
    <font>
      <sz val="11"/>
      <color indexed="8"/>
      <name val="Calibri"/>
      <family val="2"/>
      <charset val="1"/>
    </font>
    <font>
      <sz val="9"/>
      <name val="Calibri"/>
      <family val="2"/>
      <charset val="1"/>
    </font>
    <font>
      <b/>
      <sz val="9"/>
      <name val="Calibri"/>
      <family val="2"/>
      <charset val="1"/>
    </font>
    <font>
      <i/>
      <sz val="9"/>
      <name val="Calibri"/>
      <family val="2"/>
      <charset val="1"/>
    </font>
    <font>
      <b/>
      <i/>
      <sz val="9"/>
      <name val="Calibri"/>
      <family val="2"/>
      <charset val="1"/>
    </font>
    <font>
      <sz val="9"/>
      <color indexed="8"/>
      <name val="Calibri"/>
      <family val="2"/>
      <charset val="1"/>
    </font>
    <font>
      <b/>
      <sz val="10"/>
      <name val="Calibri"/>
      <family val="2"/>
      <charset val="1"/>
    </font>
    <font>
      <sz val="10"/>
      <color rgb="FF000000"/>
      <name val="Arial"/>
      <family val="2"/>
    </font>
    <font>
      <i/>
      <sz val="9"/>
      <name val="Calibri"/>
      <family val="2"/>
    </font>
    <font>
      <sz val="10"/>
      <name val="Arial"/>
      <family val="2"/>
    </font>
    <font>
      <b/>
      <sz val="9"/>
      <color indexed="8"/>
      <name val="Calibri"/>
      <family val="2"/>
      <charset val="1"/>
    </font>
    <font>
      <sz val="9"/>
      <name val="Arial"/>
      <family val="2"/>
    </font>
    <font>
      <sz val="9"/>
      <name val="Calibri"/>
      <family val="2"/>
    </font>
    <font>
      <sz val="9"/>
      <color indexed="8"/>
      <name val="Calibri"/>
      <family val="2"/>
    </font>
    <font>
      <i/>
      <sz val="8"/>
      <name val="Arial"/>
      <family val="2"/>
    </font>
    <font>
      <b/>
      <i/>
      <sz val="9"/>
      <name val="Calibri"/>
      <family val="2"/>
      <scheme val="minor"/>
    </font>
    <font>
      <b/>
      <sz val="9"/>
      <color indexed="8"/>
      <name val="Calibri"/>
      <family val="2"/>
    </font>
    <font>
      <sz val="10"/>
      <name val="Calibri"/>
      <family val="2"/>
    </font>
    <font>
      <i/>
      <sz val="8"/>
      <name val="Calibri"/>
      <family val="2"/>
    </font>
    <font>
      <b/>
      <sz val="14"/>
      <name val="Calibri"/>
      <family val="2"/>
      <charset val="1"/>
    </font>
    <font>
      <b/>
      <i/>
      <sz val="8"/>
      <name val="Calibri"/>
      <family val="2"/>
      <charset val="1"/>
    </font>
    <font>
      <b/>
      <i/>
      <sz val="8"/>
      <name val="Calibri"/>
      <family val="2"/>
    </font>
    <font>
      <i/>
      <sz val="8"/>
      <name val="Calibri"/>
      <family val="2"/>
      <charset val="1"/>
    </font>
    <font>
      <b/>
      <sz val="9"/>
      <name val="Calibri"/>
      <family val="2"/>
    </font>
    <font>
      <b/>
      <i/>
      <sz val="9"/>
      <name val="Calibri"/>
      <family val="2"/>
    </font>
    <font>
      <sz val="9"/>
      <name val="Calibri"/>
      <family val="2"/>
      <scheme val="minor"/>
    </font>
    <font>
      <u/>
      <sz val="9"/>
      <name val="Calibri"/>
      <family val="2"/>
      <scheme val="minor"/>
    </font>
    <font>
      <sz val="9"/>
      <color indexed="8"/>
      <name val="Calibri"/>
      <family val="2"/>
      <scheme val="minor"/>
    </font>
    <font>
      <b/>
      <sz val="9"/>
      <name val="Calibri"/>
      <family val="2"/>
      <scheme val="minor"/>
    </font>
    <font>
      <b/>
      <i/>
      <sz val="9"/>
      <color rgb="FF00B0F0"/>
      <name val="Calibri"/>
      <family val="2"/>
    </font>
    <font>
      <i/>
      <sz val="9"/>
      <name val="Calibri"/>
      <family val="2"/>
      <scheme val="minor"/>
    </font>
    <font>
      <sz val="9"/>
      <color rgb="FFFF0000"/>
      <name val="Calibri"/>
      <family val="2"/>
      <charset val="1"/>
    </font>
    <font>
      <i/>
      <sz val="10"/>
      <name val="Calibri"/>
      <family val="2"/>
    </font>
    <font>
      <sz val="8"/>
      <color indexed="8"/>
      <name val="Calibri"/>
      <family val="2"/>
    </font>
    <font>
      <sz val="8"/>
      <name val="Calibri"/>
      <family val="2"/>
    </font>
    <font>
      <i/>
      <sz val="8"/>
      <color indexed="8"/>
      <name val="Calibri"/>
      <family val="2"/>
    </font>
    <font>
      <b/>
      <sz val="10"/>
      <color rgb="FFFF0000"/>
      <name val="Calibri"/>
      <family val="2"/>
    </font>
    <font>
      <b/>
      <sz val="9"/>
      <color theme="0" tint="-4.9989318521683403E-2"/>
      <name val="Calibri"/>
      <family val="2"/>
    </font>
    <font>
      <b/>
      <i/>
      <sz val="8"/>
      <name val="Calibri"/>
      <family val="2"/>
      <scheme val="minor"/>
    </font>
    <font>
      <b/>
      <sz val="11"/>
      <name val="Calibri"/>
      <family val="2"/>
      <charset val="1"/>
    </font>
    <font>
      <b/>
      <sz val="10"/>
      <color theme="0"/>
      <name val="Calibri"/>
      <family val="2"/>
      <scheme val="minor"/>
    </font>
    <font>
      <b/>
      <sz val="9"/>
      <color indexed="8"/>
      <name val="Calibri"/>
      <family val="2"/>
      <scheme val="minor"/>
    </font>
    <font>
      <i/>
      <sz val="9"/>
      <color theme="0" tint="-0.499984740745262"/>
      <name val="Calibri"/>
      <family val="2"/>
      <scheme val="minor"/>
    </font>
    <font>
      <b/>
      <sz val="12"/>
      <color theme="0"/>
      <name val="Calibri"/>
      <family val="2"/>
      <scheme val="minor"/>
    </font>
    <font>
      <b/>
      <sz val="10"/>
      <name val="Calibri"/>
      <family val="2"/>
      <scheme val="minor"/>
    </font>
    <font>
      <b/>
      <sz val="12"/>
      <color rgb="FFFFFF00"/>
      <name val="Calibri"/>
      <family val="2"/>
      <scheme val="minor"/>
    </font>
    <font>
      <sz val="9"/>
      <color rgb="FFFF0000"/>
      <name val="Calibri"/>
      <family val="2"/>
      <scheme val="minor"/>
    </font>
    <font>
      <i/>
      <sz val="9"/>
      <color indexed="8"/>
      <name val="Calibri"/>
      <family val="2"/>
    </font>
    <font>
      <sz val="8"/>
      <color rgb="FFFF0000"/>
      <name val="Calibri"/>
      <family val="2"/>
    </font>
  </fonts>
  <fills count="20">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rgb="FFFF0000"/>
        <bgColor indexed="64"/>
      </patternFill>
    </fill>
    <fill>
      <patternFill patternType="solid">
        <fgColor rgb="FFFFFF99"/>
        <bgColor indexed="64"/>
      </patternFill>
    </fill>
    <fill>
      <patternFill patternType="solid">
        <fgColor rgb="FF92D050"/>
        <bgColor indexed="64"/>
      </patternFill>
    </fill>
    <fill>
      <patternFill patternType="solid">
        <fgColor theme="8" tint="0.39997558519241921"/>
        <bgColor indexed="64"/>
      </patternFill>
    </fill>
    <fill>
      <patternFill patternType="solid">
        <fgColor rgb="FFFFFF99"/>
        <bgColor indexed="26"/>
      </patternFill>
    </fill>
    <fill>
      <patternFill patternType="solid">
        <fgColor rgb="FFFFC0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46"/>
      </patternFill>
    </fill>
    <fill>
      <patternFill patternType="solid">
        <fgColor rgb="FF21F4FF"/>
        <bgColor indexed="64"/>
      </patternFill>
    </fill>
    <fill>
      <patternFill patternType="solid">
        <fgColor rgb="FFFFFF00"/>
        <bgColor indexed="64"/>
      </patternFill>
    </fill>
  </fills>
  <borders count="108">
    <border>
      <left/>
      <right/>
      <top/>
      <bottom/>
      <diagonal/>
    </border>
    <border>
      <left/>
      <right/>
      <top/>
      <bottom style="thin">
        <color indexed="8"/>
      </bottom>
      <diagonal/>
    </border>
    <border>
      <left/>
      <right/>
      <top style="thin">
        <color indexed="8"/>
      </top>
      <bottom/>
      <diagonal/>
    </border>
    <border>
      <left/>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8"/>
      </top>
      <bottom style="thin">
        <color indexed="23"/>
      </bottom>
      <diagonal/>
    </border>
    <border>
      <left/>
      <right style="thin">
        <color indexed="23"/>
      </right>
      <top style="thin">
        <color indexed="8"/>
      </top>
      <bottom style="thin">
        <color indexed="2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23"/>
      </left>
      <right style="thin">
        <color indexed="64"/>
      </right>
      <top style="thin">
        <color indexed="8"/>
      </top>
      <bottom style="thin">
        <color indexed="23"/>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style="thin">
        <color theme="0" tint="-0.499984740745262"/>
      </bottom>
      <diagonal/>
    </border>
    <border>
      <left style="dotted">
        <color theme="0" tint="-0.499984740745262"/>
      </left>
      <right style="dotted">
        <color theme="0" tint="-0.499984740745262"/>
      </right>
      <top style="thin">
        <color indexed="64"/>
      </top>
      <bottom style="dotted">
        <color theme="0" tint="-0.499984740745262"/>
      </bottom>
      <diagonal/>
    </border>
    <border>
      <left style="thin">
        <color indexed="64"/>
      </left>
      <right/>
      <top style="thin">
        <color indexed="8"/>
      </top>
      <bottom style="thin">
        <color indexed="23"/>
      </bottom>
      <diagonal/>
    </border>
    <border>
      <left style="dotted">
        <color theme="0" tint="-0.499984740745262"/>
      </left>
      <right style="dotted">
        <color theme="0" tint="-0.499984740745262"/>
      </right>
      <top style="dotted">
        <color theme="0" tint="-0.499984740745262"/>
      </top>
      <bottom/>
      <diagonal/>
    </border>
    <border>
      <left/>
      <right/>
      <top style="thin">
        <color indexed="64"/>
      </top>
      <bottom style="dotted">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indexed="8"/>
      </top>
      <bottom/>
      <diagonal/>
    </border>
    <border>
      <left/>
      <right style="thin">
        <color theme="0" tint="-0.499984740745262"/>
      </right>
      <top style="thin">
        <color indexed="8"/>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indexed="8"/>
      </bottom>
      <diagonal/>
    </border>
    <border>
      <left style="thin">
        <color theme="0" tint="-0.499984740745262"/>
      </left>
      <right style="thin">
        <color indexed="8"/>
      </right>
      <top/>
      <bottom/>
      <diagonal/>
    </border>
    <border>
      <left style="thin">
        <color theme="0" tint="-0.499984740745262"/>
      </left>
      <right style="thin">
        <color indexed="8"/>
      </right>
      <top/>
      <bottom style="thin">
        <color indexed="8"/>
      </bottom>
      <diagonal/>
    </border>
    <border>
      <left style="thin">
        <color indexed="64"/>
      </left>
      <right style="thin">
        <color theme="0" tint="-0.499984740745262"/>
      </right>
      <top/>
      <bottom/>
      <diagonal/>
    </border>
    <border>
      <left style="thin">
        <color indexed="64"/>
      </left>
      <right style="thin">
        <color theme="0" tint="-0.499984740745262"/>
      </right>
      <top style="thin">
        <color indexed="23"/>
      </top>
      <bottom/>
      <diagonal/>
    </border>
    <border>
      <left style="thin">
        <color theme="0" tint="-0.499984740745262"/>
      </left>
      <right style="thin">
        <color theme="0" tint="-0.499984740745262"/>
      </right>
      <top style="thin">
        <color indexed="23"/>
      </top>
      <bottom/>
      <diagonal/>
    </border>
    <border>
      <left style="thin">
        <color theme="0" tint="-0.499984740745262"/>
      </left>
      <right style="thin">
        <color indexed="64"/>
      </right>
      <top style="thin">
        <color indexed="23"/>
      </top>
      <bottom/>
      <diagonal/>
    </border>
    <border>
      <left style="thin">
        <color theme="0" tint="-0.499984740745262"/>
      </left>
      <right style="thin">
        <color indexed="64"/>
      </right>
      <top/>
      <bottom/>
      <diagonal/>
    </border>
    <border>
      <left/>
      <right style="dotted">
        <color theme="0" tint="-0.499984740745262"/>
      </right>
      <top style="thin">
        <color indexed="64"/>
      </top>
      <bottom style="dotted">
        <color theme="0" tint="-0.499984740745262"/>
      </bottom>
      <diagonal/>
    </border>
    <border>
      <left style="dotted">
        <color theme="0" tint="-0.499984740745262"/>
      </left>
      <right/>
      <top style="thin">
        <color indexed="64"/>
      </top>
      <bottom style="dotted">
        <color theme="0" tint="-0.499984740745262"/>
      </bottom>
      <diagonal/>
    </border>
    <border>
      <left style="thin">
        <color theme="0" tint="-0.499984740745262"/>
      </left>
      <right style="thin">
        <color indexed="64"/>
      </right>
      <top style="thin">
        <color theme="0" tint="-0.499984740745262"/>
      </top>
      <bottom/>
      <diagonal/>
    </border>
    <border>
      <left style="thin">
        <color indexed="23"/>
      </left>
      <right style="thin">
        <color indexed="23"/>
      </right>
      <top style="thin">
        <color theme="0" tint="-0.499984740745262"/>
      </top>
      <bottom/>
      <diagonal/>
    </border>
    <border>
      <left style="thin">
        <color indexed="64"/>
      </left>
      <right/>
      <top style="thin">
        <color indexed="8"/>
      </top>
      <bottom style="thin">
        <color theme="0" tint="-0.499984740745262"/>
      </bottom>
      <diagonal/>
    </border>
    <border>
      <left/>
      <right/>
      <top style="thin">
        <color indexed="8"/>
      </top>
      <bottom style="thin">
        <color theme="0" tint="-0.499984740745262"/>
      </bottom>
      <diagonal/>
    </border>
    <border>
      <left/>
      <right style="thin">
        <color indexed="23"/>
      </right>
      <top style="thin">
        <color indexed="8"/>
      </top>
      <bottom style="thin">
        <color theme="0" tint="-0.499984740745262"/>
      </bottom>
      <diagonal/>
    </border>
    <border>
      <left style="thin">
        <color indexed="23"/>
      </left>
      <right style="thin">
        <color indexed="23"/>
      </right>
      <top style="thin">
        <color indexed="8"/>
      </top>
      <bottom style="thin">
        <color theme="0" tint="-0.499984740745262"/>
      </bottom>
      <diagonal/>
    </border>
    <border>
      <left style="thin">
        <color indexed="23"/>
      </left>
      <right style="thin">
        <color indexed="64"/>
      </right>
      <top style="thin">
        <color indexed="8"/>
      </top>
      <bottom style="thin">
        <color theme="0" tint="-0.499984740745262"/>
      </bottom>
      <diagonal/>
    </border>
    <border>
      <left style="thin">
        <color indexed="23"/>
      </left>
      <right style="thin">
        <color indexed="64"/>
      </right>
      <top style="thin">
        <color theme="0" tint="-0.499984740745262"/>
      </top>
      <bottom/>
      <diagonal/>
    </border>
    <border>
      <left style="thin">
        <color theme="0" tint="-0.499984740745262"/>
      </left>
      <right style="thin">
        <color indexed="64"/>
      </right>
      <top style="thin">
        <color indexed="8"/>
      </top>
      <bottom/>
      <diagonal/>
    </border>
    <border>
      <left style="thin">
        <color indexed="64"/>
      </left>
      <right style="thin">
        <color theme="0" tint="-0.499984740745262"/>
      </right>
      <top style="thin">
        <color indexed="8"/>
      </top>
      <bottom style="thin">
        <color theme="0" tint="-0.499984740745262"/>
      </bottom>
      <diagonal/>
    </border>
    <border>
      <left style="thin">
        <color theme="0" tint="-0.499984740745262"/>
      </left>
      <right style="thin">
        <color theme="0" tint="-0.499984740745262"/>
      </right>
      <top style="thin">
        <color indexed="8"/>
      </top>
      <bottom style="thin">
        <color theme="0" tint="-0.499984740745262"/>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style="thin">
        <color indexed="23"/>
      </left>
      <right/>
      <top style="thin">
        <color indexed="64"/>
      </top>
      <bottom style="thin">
        <color theme="0" tint="-0.499984740745262"/>
      </bottom>
      <diagonal/>
    </border>
    <border>
      <left style="thin">
        <color indexed="55"/>
      </left>
      <right/>
      <top style="thin">
        <color indexed="64"/>
      </top>
      <bottom style="thin">
        <color theme="0" tint="-0.499984740745262"/>
      </bottom>
      <diagonal/>
    </border>
    <border>
      <left style="thin">
        <color indexed="64"/>
      </left>
      <right/>
      <top style="thin">
        <color indexed="64"/>
      </top>
      <bottom style="dotted">
        <color theme="0" tint="-0.499984740745262"/>
      </bottom>
      <diagonal/>
    </border>
    <border>
      <left style="thin">
        <color theme="0" tint="-0.499984740745262"/>
      </left>
      <right/>
      <top style="thin">
        <color theme="0" tint="-0.499984740745262"/>
      </top>
      <bottom style="thin">
        <color indexed="8"/>
      </bottom>
      <diagonal/>
    </border>
    <border>
      <left/>
      <right style="thin">
        <color theme="0" tint="-0.499984740745262"/>
      </right>
      <top style="thin">
        <color theme="0" tint="-0.499984740745262"/>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dotted">
        <color theme="0" tint="-0.499984740745262"/>
      </right>
      <top style="dotted">
        <color theme="0" tint="-0.499984740745262"/>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theme="0" tint="-0.499984740745262"/>
      </left>
      <right/>
      <top style="dotted">
        <color indexed="64"/>
      </top>
      <bottom style="thin">
        <color indexed="64"/>
      </bottom>
      <diagonal/>
    </border>
    <border>
      <left/>
      <right style="dotted">
        <color theme="0" tint="-0.499984740745262"/>
      </right>
      <top style="dotted">
        <color indexed="64"/>
      </top>
      <bottom style="thin">
        <color indexed="64"/>
      </bottom>
      <diagonal/>
    </border>
    <border>
      <left/>
      <right style="thin">
        <color indexed="64"/>
      </right>
      <top style="dotted">
        <color indexed="64"/>
      </top>
      <bottom style="thin">
        <color indexed="64"/>
      </bottom>
      <diagonal/>
    </border>
    <border>
      <left style="thin">
        <color indexed="55"/>
      </left>
      <right style="thin">
        <color indexed="64"/>
      </right>
      <top style="thin">
        <color indexed="64"/>
      </top>
      <bottom style="thin">
        <color theme="0" tint="-0.499984740745262"/>
      </bottom>
      <diagonal/>
    </border>
    <border>
      <left style="dotted">
        <color theme="0" tint="-0.499984740745262"/>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499984740745262"/>
      </left>
      <right/>
      <top/>
      <bottom style="thin">
        <color indexed="8"/>
      </bottom>
      <diagonal/>
    </border>
    <border>
      <left style="thin">
        <color indexed="64"/>
      </left>
      <right/>
      <top style="thin">
        <color indexed="23"/>
      </top>
      <bottom/>
      <diagonal/>
    </border>
    <border>
      <left/>
      <right/>
      <top style="thin">
        <color indexed="23"/>
      </top>
      <bottom/>
      <diagonal/>
    </border>
    <border>
      <left/>
      <right style="thin">
        <color theme="0" tint="-0.499984740745262"/>
      </right>
      <top style="thin">
        <color indexed="23"/>
      </top>
      <bottom/>
      <diagonal/>
    </border>
    <border>
      <left style="thin">
        <color theme="0" tint="-0.499984740745262"/>
      </left>
      <right/>
      <top style="thin">
        <color indexed="8"/>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indexed="64"/>
      </left>
      <right/>
      <top style="thin">
        <color theme="0" tint="-0.499984740745262"/>
      </top>
      <bottom/>
      <diagonal/>
    </border>
    <border>
      <left style="thin">
        <color theme="0" tint="-0.499984740745262"/>
      </left>
      <right style="thin">
        <color theme="0" tint="-0.499984740745262"/>
      </right>
      <top/>
      <bottom style="dashed">
        <color theme="0" tint="-0.499984740745262"/>
      </bottom>
      <diagonal/>
    </border>
    <border>
      <left style="thin">
        <color indexed="64"/>
      </left>
      <right/>
      <top/>
      <bottom style="dashed">
        <color theme="0" tint="-0.499984740745262"/>
      </bottom>
      <diagonal/>
    </border>
    <border>
      <left/>
      <right/>
      <top/>
      <bottom style="dashed">
        <color theme="0" tint="-0.499984740745262"/>
      </bottom>
      <diagonal/>
    </border>
    <border>
      <left/>
      <right style="thin">
        <color theme="0" tint="-0.499984740745262"/>
      </right>
      <top/>
      <bottom style="dashed">
        <color theme="0" tint="-0.499984740745262"/>
      </bottom>
      <diagonal/>
    </border>
    <border>
      <left style="thin">
        <color theme="0" tint="-0.499984740745262"/>
      </left>
      <right style="thin">
        <color indexed="64"/>
      </right>
      <top/>
      <bottom style="dashed">
        <color theme="0" tint="-0.499984740745262"/>
      </bottom>
      <diagonal/>
    </border>
    <border>
      <left style="thin">
        <color theme="0" tint="-0.499984740745262"/>
      </left>
      <right/>
      <top/>
      <bottom style="dashed">
        <color theme="0" tint="-0.499984740745262"/>
      </bottom>
      <diagonal/>
    </border>
    <border>
      <left style="thin">
        <color indexed="64"/>
      </left>
      <right style="thin">
        <color theme="0" tint="-0.499984740745262"/>
      </right>
      <top/>
      <bottom style="dashed">
        <color theme="0" tint="-0.499984740745262"/>
      </bottom>
      <diagonal/>
    </border>
    <border>
      <left/>
      <right/>
      <top style="thin">
        <color indexed="8"/>
      </top>
      <bottom style="dashed">
        <color theme="0" tint="-0.499984740745262"/>
      </bottom>
      <diagonal/>
    </border>
    <border>
      <left/>
      <right style="thin">
        <color indexed="64"/>
      </right>
      <top style="thin">
        <color indexed="8"/>
      </top>
      <bottom style="dashed">
        <color theme="0" tint="-0.499984740745262"/>
      </bottom>
      <diagonal/>
    </border>
    <border>
      <left style="thin">
        <color theme="0" tint="-0.499984740745262"/>
      </left>
      <right/>
      <top style="dashed">
        <color theme="0" tint="-0.499984740745262"/>
      </top>
      <bottom style="thin">
        <color indexed="8"/>
      </bottom>
      <diagonal/>
    </border>
    <border>
      <left/>
      <right/>
      <top style="dashed">
        <color theme="0" tint="-0.499984740745262"/>
      </top>
      <bottom style="thin">
        <color indexed="8"/>
      </bottom>
      <diagonal/>
    </border>
    <border>
      <left/>
      <right style="thin">
        <color indexed="64"/>
      </right>
      <top style="dashed">
        <color theme="0" tint="-0.499984740745262"/>
      </top>
      <bottom style="thin">
        <color indexed="8"/>
      </bottom>
      <diagonal/>
    </border>
    <border>
      <left style="thin">
        <color indexed="64"/>
      </left>
      <right/>
      <top style="dashed">
        <color theme="0" tint="-0.499984740745262"/>
      </top>
      <bottom style="thin">
        <color indexed="8"/>
      </bottom>
      <diagonal/>
    </border>
    <border>
      <left/>
      <right style="thin">
        <color theme="0" tint="-0.499984740745262"/>
      </right>
      <top style="dashed">
        <color theme="0" tint="-0.499984740745262"/>
      </top>
      <bottom style="thin">
        <color indexed="8"/>
      </bottom>
      <diagonal/>
    </border>
    <border>
      <left/>
      <right style="thin">
        <color indexed="64"/>
      </right>
      <top/>
      <bottom style="dashed">
        <color theme="0" tint="-0.499984740745262"/>
      </bottom>
      <diagonal/>
    </border>
    <border>
      <left style="thin">
        <color indexed="64"/>
      </left>
      <right/>
      <top style="dashed">
        <color theme="0" tint="-0.499984740745262"/>
      </top>
      <bottom/>
      <diagonal/>
    </border>
    <border>
      <left/>
      <right style="thin">
        <color indexed="64"/>
      </right>
      <top style="dashed">
        <color theme="0" tint="-0.499984740745262"/>
      </top>
      <bottom/>
      <diagonal/>
    </border>
  </borders>
  <cellStyleXfs count="12">
    <xf numFmtId="0" fontId="0" fillId="0" borderId="0"/>
    <xf numFmtId="164" fontId="3" fillId="0" borderId="0"/>
    <xf numFmtId="0" fontId="2" fillId="0" borderId="0"/>
    <xf numFmtId="0" fontId="2" fillId="0" borderId="0"/>
    <xf numFmtId="164" fontId="3" fillId="0" borderId="0"/>
    <xf numFmtId="0" fontId="3" fillId="0" borderId="0"/>
    <xf numFmtId="0" fontId="1" fillId="0" borderId="0"/>
    <xf numFmtId="44" fontId="1"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9" fontId="1" fillId="0" borderId="0" applyFont="0" applyFill="0" applyBorder="0" applyAlignment="0" applyProtection="0"/>
  </cellStyleXfs>
  <cellXfs count="358">
    <xf numFmtId="0" fontId="0" fillId="0" borderId="0" xfId="0"/>
    <xf numFmtId="0" fontId="4" fillId="0" borderId="0" xfId="2" applyFont="1" applyFill="1" applyAlignment="1" applyProtection="1">
      <alignment vertical="center"/>
    </xf>
    <xf numFmtId="0" fontId="4" fillId="0" borderId="0" xfId="2" applyFont="1" applyFill="1" applyBorder="1" applyAlignment="1" applyProtection="1">
      <alignment vertical="center"/>
    </xf>
    <xf numFmtId="0" fontId="5" fillId="0" borderId="0" xfId="2" applyFont="1" applyFill="1" applyBorder="1" applyAlignment="1" applyProtection="1">
      <alignment vertical="center"/>
    </xf>
    <xf numFmtId="0" fontId="5" fillId="0" borderId="0" xfId="2" applyFont="1" applyFill="1" applyBorder="1" applyAlignment="1" applyProtection="1">
      <alignment horizontal="center" vertical="center"/>
    </xf>
    <xf numFmtId="166" fontId="4" fillId="0" borderId="0" xfId="1" applyNumberFormat="1" applyFont="1" applyFill="1" applyBorder="1" applyAlignment="1" applyProtection="1">
      <alignment horizontal="left" vertical="center"/>
    </xf>
    <xf numFmtId="2" fontId="4" fillId="0" borderId="0" xfId="2" applyNumberFormat="1" applyFont="1" applyFill="1" applyBorder="1" applyAlignment="1" applyProtection="1">
      <alignment horizontal="right" vertical="center"/>
    </xf>
    <xf numFmtId="0" fontId="4" fillId="0" borderId="0" xfId="2" applyFont="1" applyFill="1" applyBorder="1" applyAlignment="1" applyProtection="1">
      <alignment horizontal="left" vertical="center"/>
    </xf>
    <xf numFmtId="0" fontId="6" fillId="0" borderId="0" xfId="2" applyFont="1" applyFill="1" applyBorder="1" applyAlignment="1" applyProtection="1">
      <alignment horizontal="center" vertical="center"/>
    </xf>
    <xf numFmtId="166" fontId="4" fillId="0" borderId="0" xfId="1" applyNumberFormat="1" applyFont="1" applyFill="1" applyBorder="1" applyAlignment="1" applyProtection="1">
      <alignment vertical="center"/>
    </xf>
    <xf numFmtId="166" fontId="7" fillId="0" borderId="0" xfId="1" applyNumberFormat="1" applyFont="1" applyFill="1" applyBorder="1" applyAlignment="1" applyProtection="1">
      <alignment vertical="center"/>
    </xf>
    <xf numFmtId="0" fontId="5" fillId="0" borderId="1" xfId="2" applyFont="1" applyFill="1" applyBorder="1" applyAlignment="1" applyProtection="1"/>
    <xf numFmtId="0" fontId="5" fillId="0" borderId="0" xfId="2" applyFont="1" applyFill="1" applyAlignment="1" applyProtection="1">
      <alignment horizontal="center" vertical="center"/>
    </xf>
    <xf numFmtId="0" fontId="4" fillId="0" borderId="0" xfId="2" applyFont="1" applyFill="1" applyBorder="1" applyAlignment="1" applyProtection="1">
      <alignment horizontal="right" vertical="center"/>
    </xf>
    <xf numFmtId="0" fontId="9" fillId="0" borderId="0" xfId="2" applyFont="1" applyFill="1" applyBorder="1" applyAlignment="1" applyProtection="1">
      <alignment horizontal="left" vertical="center"/>
    </xf>
    <xf numFmtId="164" fontId="5" fillId="0" borderId="1" xfId="2" applyNumberFormat="1" applyFont="1" applyFill="1" applyBorder="1" applyAlignment="1" applyProtection="1"/>
    <xf numFmtId="164" fontId="4" fillId="0" borderId="0" xfId="2" applyNumberFormat="1" applyFont="1" applyFill="1" applyAlignment="1" applyProtection="1">
      <alignment vertical="center"/>
    </xf>
    <xf numFmtId="164" fontId="4" fillId="0" borderId="0" xfId="2" applyNumberFormat="1" applyFont="1" applyFill="1" applyAlignment="1" applyProtection="1">
      <alignment horizontal="right" vertical="center"/>
    </xf>
    <xf numFmtId="164" fontId="6" fillId="0" borderId="23" xfId="2" applyNumberFormat="1" applyFont="1" applyFill="1" applyBorder="1" applyAlignment="1" applyProtection="1">
      <alignment horizontal="center" vertical="center"/>
    </xf>
    <xf numFmtId="164" fontId="6" fillId="0" borderId="23" xfId="1" applyNumberFormat="1" applyFont="1" applyFill="1" applyBorder="1" applyAlignment="1" applyProtection="1">
      <alignment horizontal="center" vertical="center"/>
    </xf>
    <xf numFmtId="164" fontId="5" fillId="0" borderId="0" xfId="2" applyNumberFormat="1" applyFont="1" applyFill="1" applyBorder="1" applyAlignment="1" applyProtection="1">
      <alignment horizontal="right"/>
    </xf>
    <xf numFmtId="0" fontId="5" fillId="0" borderId="0" xfId="2" applyFont="1" applyFill="1" applyBorder="1" applyAlignment="1" applyProtection="1"/>
    <xf numFmtId="0" fontId="22" fillId="0" borderId="0" xfId="2" applyFont="1" applyFill="1" applyBorder="1" applyAlignment="1" applyProtection="1">
      <alignment horizontal="left"/>
    </xf>
    <xf numFmtId="0" fontId="0" fillId="0" borderId="0" xfId="0" applyAlignment="1">
      <alignment wrapText="1"/>
    </xf>
    <xf numFmtId="0" fontId="0" fillId="0" borderId="0" xfId="0" applyAlignment="1">
      <alignment vertical="top" wrapText="1"/>
    </xf>
    <xf numFmtId="0" fontId="0" fillId="0" borderId="0" xfId="0" applyAlignment="1">
      <alignment horizontal="left"/>
    </xf>
    <xf numFmtId="0" fontId="23" fillId="0" borderId="0" xfId="2" applyFont="1" applyFill="1" applyAlignment="1" applyProtection="1">
      <alignment horizontal="center" vertical="center"/>
    </xf>
    <xf numFmtId="0" fontId="24" fillId="2" borderId="6" xfId="2" applyFont="1" applyFill="1" applyBorder="1" applyAlignment="1" applyProtection="1">
      <alignment horizontal="center" vertical="center"/>
    </xf>
    <xf numFmtId="0" fontId="25" fillId="0" borderId="0" xfId="2" applyFont="1" applyFill="1" applyBorder="1" applyAlignment="1" applyProtection="1">
      <alignment vertical="center"/>
    </xf>
    <xf numFmtId="0" fontId="25" fillId="0" borderId="0" xfId="2" applyFont="1" applyFill="1" applyAlignment="1" applyProtection="1">
      <alignment vertical="center"/>
    </xf>
    <xf numFmtId="164" fontId="21" fillId="0" borderId="1" xfId="2" applyNumberFormat="1" applyFont="1" applyFill="1" applyBorder="1" applyAlignment="1" applyProtection="1">
      <alignment horizontal="right"/>
    </xf>
    <xf numFmtId="0" fontId="27" fillId="0" borderId="0" xfId="2" applyFont="1" applyFill="1" applyBorder="1" applyAlignment="1" applyProtection="1">
      <alignment horizontal="center" vertical="center"/>
    </xf>
    <xf numFmtId="0" fontId="28" fillId="0" borderId="0" xfId="2" applyFont="1" applyFill="1" applyAlignment="1" applyProtection="1">
      <alignment vertical="center"/>
    </xf>
    <xf numFmtId="0" fontId="0" fillId="0" borderId="0" xfId="0" applyBorder="1"/>
    <xf numFmtId="0" fontId="25" fillId="0" borderId="0" xfId="2" applyFont="1" applyFill="1" applyBorder="1" applyAlignment="1" applyProtection="1">
      <alignment horizontal="left" vertical="top"/>
    </xf>
    <xf numFmtId="164" fontId="6" fillId="0" borderId="51" xfId="2" applyNumberFormat="1" applyFont="1" applyFill="1" applyBorder="1" applyAlignment="1" applyProtection="1">
      <alignment horizontal="center" vertical="center"/>
    </xf>
    <xf numFmtId="0" fontId="6" fillId="0" borderId="55" xfId="2" applyFont="1" applyFill="1" applyBorder="1" applyAlignment="1" applyProtection="1">
      <alignment horizontal="center" vertical="center"/>
    </xf>
    <xf numFmtId="164" fontId="6" fillId="0" borderId="56" xfId="2" applyNumberFormat="1" applyFont="1" applyFill="1" applyBorder="1" applyAlignment="1" applyProtection="1">
      <alignment horizontal="center" vertical="center"/>
    </xf>
    <xf numFmtId="164" fontId="6" fillId="0" borderId="57" xfId="2" applyNumberFormat="1" applyFont="1" applyFill="1" applyBorder="1" applyAlignment="1" applyProtection="1">
      <alignment horizontal="center" vertical="center" wrapText="1"/>
    </xf>
    <xf numFmtId="166" fontId="6" fillId="0" borderId="58" xfId="2" applyNumberFormat="1" applyFont="1" applyFill="1" applyBorder="1" applyAlignment="1" applyProtection="1">
      <alignment horizontal="center" vertical="center"/>
    </xf>
    <xf numFmtId="0" fontId="11" fillId="0" borderId="60" xfId="2" applyFont="1" applyFill="1" applyBorder="1" applyAlignment="1" applyProtection="1">
      <alignment horizontal="center" vertical="center"/>
    </xf>
    <xf numFmtId="0" fontId="6" fillId="0" borderId="63" xfId="2" applyFont="1" applyFill="1" applyBorder="1" applyAlignment="1" applyProtection="1">
      <alignment horizontal="center" vertical="center"/>
    </xf>
    <xf numFmtId="0" fontId="6" fillId="0" borderId="64" xfId="2" applyFont="1" applyFill="1" applyBorder="1" applyAlignment="1" applyProtection="1">
      <alignment horizontal="center" vertical="center"/>
    </xf>
    <xf numFmtId="0" fontId="14" fillId="0" borderId="0" xfId="0" applyFont="1" applyBorder="1" applyProtection="1"/>
    <xf numFmtId="0" fontId="14" fillId="0" borderId="0" xfId="0" applyFont="1" applyProtection="1"/>
    <xf numFmtId="166" fontId="13" fillId="0" borderId="20" xfId="1" applyNumberFormat="1" applyFont="1" applyBorder="1" applyProtection="1"/>
    <xf numFmtId="166" fontId="13" fillId="0" borderId="13" xfId="1" applyNumberFormat="1" applyFont="1" applyBorder="1" applyProtection="1"/>
    <xf numFmtId="0" fontId="17" fillId="0" borderId="62" xfId="0" applyFont="1" applyBorder="1" applyAlignment="1" applyProtection="1">
      <alignment horizontal="right"/>
    </xf>
    <xf numFmtId="0" fontId="17" fillId="0" borderId="60" xfId="0" applyFont="1" applyBorder="1" applyAlignment="1" applyProtection="1">
      <alignment horizontal="center"/>
    </xf>
    <xf numFmtId="0" fontId="17" fillId="0" borderId="0" xfId="0" applyFont="1" applyProtection="1"/>
    <xf numFmtId="0" fontId="6" fillId="0" borderId="76" xfId="2" applyFont="1" applyFill="1" applyBorder="1" applyAlignment="1" applyProtection="1">
      <alignment horizontal="center" vertical="center"/>
    </xf>
    <xf numFmtId="0" fontId="28" fillId="0" borderId="10" xfId="2" applyFont="1" applyFill="1" applyBorder="1" applyAlignment="1" applyProtection="1">
      <alignment horizontal="left" vertical="center"/>
    </xf>
    <xf numFmtId="164" fontId="30" fillId="0" borderId="11" xfId="1" applyFont="1" applyFill="1" applyBorder="1" applyProtection="1"/>
    <xf numFmtId="0" fontId="28" fillId="0" borderId="12" xfId="2" applyFont="1" applyFill="1" applyBorder="1" applyAlignment="1" applyProtection="1">
      <alignment horizontal="left" vertical="center"/>
    </xf>
    <xf numFmtId="164" fontId="30" fillId="0" borderId="13" xfId="1" applyFont="1" applyFill="1" applyBorder="1" applyProtection="1"/>
    <xf numFmtId="0" fontId="28" fillId="0" borderId="18" xfId="2" applyFont="1" applyFill="1" applyBorder="1" applyAlignment="1" applyProtection="1">
      <alignment horizontal="left" vertical="center"/>
    </xf>
    <xf numFmtId="164" fontId="30" fillId="0" borderId="17" xfId="1" applyFont="1" applyFill="1" applyBorder="1" applyProtection="1"/>
    <xf numFmtId="173" fontId="8" fillId="0" borderId="47" xfId="1" applyNumberFormat="1" applyFont="1" applyFill="1" applyBorder="1" applyAlignment="1" applyProtection="1">
      <alignment vertical="center"/>
    </xf>
    <xf numFmtId="173" fontId="8" fillId="0" borderId="50" xfId="1" applyNumberFormat="1" applyFont="1" applyFill="1" applyBorder="1" applyAlignment="1" applyProtection="1">
      <alignment vertical="center"/>
    </xf>
    <xf numFmtId="172" fontId="8" fillId="0" borderId="50" xfId="1" applyNumberFormat="1" applyFont="1" applyFill="1" applyBorder="1" applyAlignment="1" applyProtection="1">
      <alignment vertical="center"/>
    </xf>
    <xf numFmtId="166" fontId="9" fillId="13" borderId="16" xfId="1" applyNumberFormat="1" applyFont="1" applyFill="1" applyBorder="1" applyAlignment="1" applyProtection="1">
      <alignment horizontal="right" vertical="center"/>
    </xf>
    <xf numFmtId="169" fontId="15" fillId="0" borderId="31" xfId="2" applyNumberFormat="1" applyFont="1" applyFill="1" applyBorder="1" applyAlignment="1" applyProtection="1">
      <alignment horizontal="center" vertical="center"/>
      <protection locked="0"/>
    </xf>
    <xf numFmtId="164" fontId="4" fillId="0" borderId="49" xfId="2" applyNumberFormat="1" applyFont="1" applyFill="1" applyBorder="1" applyAlignment="1" applyProtection="1">
      <alignment horizontal="center" vertical="center"/>
    </xf>
    <xf numFmtId="166" fontId="30" fillId="0" borderId="0" xfId="1" applyNumberFormat="1" applyFont="1" applyFill="1" applyBorder="1" applyProtection="1"/>
    <xf numFmtId="0" fontId="34" fillId="0" borderId="0" xfId="2" applyFont="1" applyFill="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vertical="center" wrapText="1"/>
    </xf>
    <xf numFmtId="164" fontId="30" fillId="0" borderId="26" xfId="1" applyNumberFormat="1" applyFont="1" applyBorder="1" applyAlignment="1" applyProtection="1">
      <alignment vertical="center"/>
    </xf>
    <xf numFmtId="164" fontId="44" fillId="11" borderId="26" xfId="1" applyNumberFormat="1" applyFont="1" applyFill="1" applyBorder="1" applyAlignment="1" applyProtection="1">
      <alignment vertical="center"/>
    </xf>
    <xf numFmtId="164" fontId="45" fillId="0" borderId="26" xfId="1" applyFont="1" applyBorder="1" applyAlignment="1" applyProtection="1">
      <alignment vertical="center"/>
    </xf>
    <xf numFmtId="166" fontId="30" fillId="0" borderId="26" xfId="1" applyNumberFormat="1" applyFont="1" applyBorder="1" applyAlignment="1" applyProtection="1">
      <alignment vertical="center"/>
    </xf>
    <xf numFmtId="166" fontId="44" fillId="11" borderId="26" xfId="1" applyNumberFormat="1" applyFont="1" applyFill="1" applyBorder="1" applyAlignment="1" applyProtection="1">
      <alignment vertical="center"/>
    </xf>
    <xf numFmtId="166" fontId="45" fillId="0" borderId="26" xfId="1" applyNumberFormat="1" applyFont="1" applyBorder="1" applyAlignment="1" applyProtection="1">
      <alignment vertical="center"/>
    </xf>
    <xf numFmtId="164" fontId="30" fillId="0" borderId="26" xfId="1" applyNumberFormat="1" applyFont="1" applyFill="1" applyBorder="1" applyAlignment="1" applyProtection="1">
      <alignment vertical="center"/>
    </xf>
    <xf numFmtId="164" fontId="44" fillId="11" borderId="26" xfId="1" applyFont="1" applyFill="1" applyBorder="1" applyAlignment="1" applyProtection="1">
      <alignment vertical="center"/>
    </xf>
    <xf numFmtId="166" fontId="30" fillId="0" borderId="26" xfId="1" applyNumberFormat="1" applyFont="1" applyFill="1" applyBorder="1" applyAlignment="1" applyProtection="1">
      <alignment vertical="center"/>
    </xf>
    <xf numFmtId="164" fontId="30" fillId="0" borderId="26" xfId="1" applyFont="1" applyBorder="1" applyAlignment="1" applyProtection="1">
      <alignment vertical="center"/>
    </xf>
    <xf numFmtId="0" fontId="31" fillId="0" borderId="0" xfId="0" applyFont="1" applyAlignment="1" applyProtection="1">
      <alignment vertical="center"/>
    </xf>
    <xf numFmtId="166" fontId="44" fillId="0" borderId="0" xfId="1" applyNumberFormat="1" applyFont="1" applyFill="1" applyBorder="1" applyAlignment="1" applyProtection="1">
      <alignment vertical="center"/>
      <protection locked="0"/>
    </xf>
    <xf numFmtId="0" fontId="31" fillId="14" borderId="26" xfId="0"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xf>
    <xf numFmtId="0" fontId="28" fillId="0" borderId="0" xfId="0" applyFont="1" applyAlignment="1" applyProtection="1">
      <alignment horizontal="center" vertical="center" wrapText="1"/>
    </xf>
    <xf numFmtId="166" fontId="44" fillId="10" borderId="26" xfId="1" applyNumberFormat="1" applyFont="1" applyFill="1" applyBorder="1" applyAlignment="1" applyProtection="1">
      <alignment horizontal="right" vertical="center"/>
      <protection locked="0"/>
    </xf>
    <xf numFmtId="2" fontId="31" fillId="10" borderId="26" xfId="0" applyNumberFormat="1" applyFont="1" applyFill="1" applyBorder="1" applyAlignment="1" applyProtection="1">
      <alignment horizontal="right" vertical="center"/>
      <protection locked="0"/>
    </xf>
    <xf numFmtId="0" fontId="46" fillId="0" borderId="0" xfId="0" applyFont="1" applyFill="1" applyBorder="1" applyAlignment="1" applyProtection="1">
      <alignment horizontal="left" vertical="center"/>
    </xf>
    <xf numFmtId="0" fontId="28" fillId="0" borderId="0" xfId="0" applyFont="1" applyFill="1" applyBorder="1" applyAlignment="1" applyProtection="1">
      <alignment vertical="center"/>
    </xf>
    <xf numFmtId="0" fontId="28" fillId="0" borderId="0" xfId="0" applyFont="1" applyFill="1" applyBorder="1" applyAlignment="1" applyProtection="1">
      <alignment horizontal="right" vertical="center"/>
    </xf>
    <xf numFmtId="166" fontId="44" fillId="0" borderId="0" xfId="1" applyNumberFormat="1" applyFont="1" applyFill="1" applyBorder="1" applyAlignment="1" applyProtection="1">
      <alignment vertical="center"/>
    </xf>
    <xf numFmtId="0" fontId="28" fillId="0" borderId="0" xfId="0" applyFont="1" applyFill="1" applyBorder="1" applyAlignment="1" applyProtection="1">
      <alignment vertical="center" wrapText="1"/>
    </xf>
    <xf numFmtId="0" fontId="28" fillId="0" borderId="0" xfId="0" applyFont="1" applyFill="1" applyBorder="1" applyAlignment="1" applyProtection="1">
      <alignment horizontal="center" vertical="center" wrapText="1"/>
    </xf>
    <xf numFmtId="0" fontId="28" fillId="0" borderId="26" xfId="0" applyFont="1" applyBorder="1" applyAlignment="1" applyProtection="1">
      <alignment horizontal="left" vertical="center"/>
    </xf>
    <xf numFmtId="0" fontId="28" fillId="0" borderId="0" xfId="0" applyFont="1" applyFill="1" applyBorder="1" applyAlignment="1" applyProtection="1">
      <alignment horizontal="left" vertical="center"/>
    </xf>
    <xf numFmtId="0" fontId="28" fillId="0" borderId="0" xfId="0" applyFont="1" applyAlignment="1" applyProtection="1">
      <alignment horizontal="left" vertical="center"/>
    </xf>
    <xf numFmtId="0" fontId="31" fillId="14" borderId="28" xfId="0" applyFont="1" applyFill="1" applyBorder="1" applyAlignment="1" applyProtection="1">
      <alignment horizontal="left" vertical="center" wrapText="1"/>
    </xf>
    <xf numFmtId="0" fontId="28" fillId="0" borderId="0" xfId="0" applyFont="1" applyAlignment="1" applyProtection="1">
      <alignment horizontal="left" vertical="top"/>
    </xf>
    <xf numFmtId="0" fontId="28" fillId="0" borderId="0" xfId="0" applyFont="1" applyFill="1" applyBorder="1" applyAlignment="1" applyProtection="1">
      <alignment horizontal="left" vertical="top" wrapText="1"/>
    </xf>
    <xf numFmtId="0" fontId="28" fillId="0" borderId="0" xfId="0" applyFont="1" applyFill="1" applyBorder="1" applyAlignment="1" applyProtection="1">
      <alignment horizontal="left" vertical="top"/>
    </xf>
    <xf numFmtId="0" fontId="28" fillId="0" borderId="0" xfId="0" applyFont="1" applyAlignment="1" applyProtection="1">
      <alignment horizontal="left" vertical="top" wrapText="1"/>
    </xf>
    <xf numFmtId="173" fontId="8" fillId="0" borderId="95" xfId="1" applyNumberFormat="1" applyFont="1" applyFill="1" applyBorder="1" applyAlignment="1" applyProtection="1">
      <alignment vertical="center"/>
    </xf>
    <xf numFmtId="166" fontId="19" fillId="0" borderId="17" xfId="1" applyNumberFormat="1" applyFont="1" applyBorder="1" applyProtection="1"/>
    <xf numFmtId="172" fontId="8" fillId="0" borderId="95" xfId="1" applyNumberFormat="1" applyFont="1" applyFill="1" applyBorder="1" applyAlignment="1" applyProtection="1">
      <alignment vertical="center"/>
    </xf>
    <xf numFmtId="0" fontId="14" fillId="0" borderId="0" xfId="0" applyFont="1" applyFill="1" applyBorder="1" applyProtection="1"/>
    <xf numFmtId="0" fontId="28" fillId="0" borderId="0" xfId="0" applyFont="1" applyFill="1" applyBorder="1" applyAlignment="1" applyProtection="1">
      <alignment horizontal="left"/>
    </xf>
    <xf numFmtId="0" fontId="4" fillId="0" borderId="12" xfId="2" applyFont="1" applyFill="1" applyBorder="1" applyAlignment="1" applyProtection="1">
      <alignment vertical="center"/>
    </xf>
    <xf numFmtId="0" fontId="4" fillId="0" borderId="18" xfId="2" applyFont="1" applyFill="1" applyBorder="1" applyAlignment="1" applyProtection="1">
      <alignment vertical="center"/>
    </xf>
    <xf numFmtId="0" fontId="31" fillId="2" borderId="26" xfId="0" applyFont="1" applyFill="1" applyBorder="1" applyAlignment="1" applyProtection="1">
      <alignment horizontal="right" vertical="center"/>
    </xf>
    <xf numFmtId="2" fontId="31" fillId="2" borderId="26" xfId="0" applyNumberFormat="1" applyFont="1" applyFill="1" applyBorder="1" applyAlignment="1" applyProtection="1">
      <alignment vertical="center"/>
    </xf>
    <xf numFmtId="2" fontId="31" fillId="2" borderId="26" xfId="0" applyNumberFormat="1" applyFont="1" applyFill="1" applyBorder="1" applyAlignment="1" applyProtection="1">
      <alignment horizontal="right" vertical="center"/>
    </xf>
    <xf numFmtId="0" fontId="14" fillId="0" borderId="0" xfId="0" applyFont="1" applyAlignment="1" applyProtection="1">
      <alignment vertical="center"/>
    </xf>
    <xf numFmtId="166" fontId="16" fillId="0" borderId="13" xfId="1" applyNumberFormat="1" applyFont="1" applyBorder="1" applyAlignment="1" applyProtection="1"/>
    <xf numFmtId="170" fontId="4" fillId="15" borderId="38" xfId="2" applyNumberFormat="1" applyFont="1" applyFill="1" applyBorder="1" applyAlignment="1" applyProtection="1">
      <alignment horizontal="center" vertical="center"/>
      <protection locked="0"/>
    </xf>
    <xf numFmtId="170" fontId="4" fillId="15" borderId="35" xfId="2" quotePrefix="1" applyNumberFormat="1" applyFont="1" applyFill="1" applyBorder="1" applyAlignment="1" applyProtection="1">
      <alignment horizontal="center" vertical="center"/>
      <protection locked="0"/>
    </xf>
    <xf numFmtId="171" fontId="4" fillId="15" borderId="38" xfId="2" applyNumberFormat="1" applyFont="1" applyFill="1" applyBorder="1" applyAlignment="1" applyProtection="1">
      <alignment horizontal="center" vertical="center"/>
      <protection locked="0"/>
    </xf>
    <xf numFmtId="171" fontId="4" fillId="15" borderId="96" xfId="2" applyNumberFormat="1" applyFont="1" applyFill="1" applyBorder="1" applyAlignment="1" applyProtection="1">
      <alignment horizontal="center" vertical="center"/>
      <protection locked="0"/>
    </xf>
    <xf numFmtId="170" fontId="4" fillId="15" borderId="91" xfId="2" quotePrefix="1" applyNumberFormat="1" applyFont="1" applyFill="1" applyBorder="1" applyAlignment="1" applyProtection="1">
      <alignment horizontal="center" vertical="center"/>
      <protection locked="0"/>
    </xf>
    <xf numFmtId="1" fontId="8" fillId="15" borderId="29" xfId="1" applyNumberFormat="1" applyFont="1" applyFill="1" applyBorder="1" applyAlignment="1" applyProtection="1">
      <alignment horizontal="center" vertical="center"/>
      <protection locked="0"/>
    </xf>
    <xf numFmtId="1" fontId="8" fillId="15" borderId="35" xfId="1" applyNumberFormat="1" applyFont="1" applyFill="1" applyBorder="1" applyAlignment="1" applyProtection="1">
      <alignment horizontal="center" vertical="center"/>
      <protection locked="0"/>
    </xf>
    <xf numFmtId="1" fontId="8" fillId="15" borderId="91" xfId="1" applyNumberFormat="1" applyFont="1" applyFill="1" applyBorder="1" applyAlignment="1" applyProtection="1">
      <alignment horizontal="center" vertical="center"/>
      <protection locked="0"/>
    </xf>
    <xf numFmtId="166" fontId="8" fillId="15" borderId="46" xfId="1" applyNumberFormat="1" applyFont="1" applyFill="1" applyBorder="1" applyAlignment="1" applyProtection="1">
      <alignment vertical="center"/>
      <protection locked="0"/>
    </xf>
    <xf numFmtId="166" fontId="8" fillId="15" borderId="95" xfId="1" applyNumberFormat="1" applyFont="1" applyFill="1" applyBorder="1" applyAlignment="1" applyProtection="1">
      <alignment vertical="center"/>
      <protection locked="0"/>
    </xf>
    <xf numFmtId="170" fontId="8" fillId="15" borderId="35" xfId="2" applyNumberFormat="1" applyFont="1" applyFill="1" applyBorder="1" applyAlignment="1" applyProtection="1">
      <alignment horizontal="center" vertical="center"/>
      <protection locked="0"/>
    </xf>
    <xf numFmtId="170" fontId="8" fillId="15" borderId="91" xfId="2" applyNumberFormat="1" applyFont="1" applyFill="1" applyBorder="1" applyAlignment="1" applyProtection="1">
      <alignment horizontal="center" vertical="center"/>
      <protection locked="0"/>
    </xf>
    <xf numFmtId="170" fontId="4" fillId="15" borderId="35" xfId="2" applyNumberFormat="1" applyFont="1" applyFill="1" applyBorder="1" applyAlignment="1" applyProtection="1">
      <alignment horizontal="center" vertical="center"/>
      <protection locked="0"/>
    </xf>
    <xf numFmtId="168" fontId="4" fillId="15" borderId="35" xfId="2" applyNumberFormat="1" applyFont="1" applyFill="1" applyBorder="1" applyAlignment="1" applyProtection="1">
      <alignment horizontal="center" vertical="center"/>
      <protection locked="0"/>
    </xf>
    <xf numFmtId="170" fontId="4" fillId="15" borderId="91" xfId="2" applyNumberFormat="1" applyFont="1" applyFill="1" applyBorder="1" applyAlignment="1" applyProtection="1">
      <alignment horizontal="center" vertical="center"/>
      <protection locked="0"/>
    </xf>
    <xf numFmtId="168" fontId="4" fillId="15" borderId="91" xfId="2" applyNumberFormat="1" applyFont="1" applyFill="1" applyBorder="1" applyAlignment="1" applyProtection="1">
      <alignment horizontal="center" vertical="center"/>
      <protection locked="0"/>
    </xf>
    <xf numFmtId="0" fontId="49" fillId="0" borderId="0" xfId="2" applyFont="1" applyFill="1" applyAlignment="1" applyProtection="1">
      <alignment vertical="center"/>
    </xf>
    <xf numFmtId="166" fontId="13" fillId="16" borderId="69" xfId="1" applyNumberFormat="1" applyFont="1" applyFill="1" applyBorder="1" applyAlignment="1" applyProtection="1">
      <alignment vertical="center"/>
    </xf>
    <xf numFmtId="166" fontId="50" fillId="16" borderId="105" xfId="1" applyNumberFormat="1" applyFont="1" applyFill="1" applyBorder="1" applyAlignment="1" applyProtection="1"/>
    <xf numFmtId="164" fontId="8" fillId="0" borderId="0" xfId="1" applyNumberFormat="1" applyFont="1"/>
    <xf numFmtId="0" fontId="14" fillId="0" borderId="0" xfId="0" applyFont="1" applyFill="1" applyProtection="1"/>
    <xf numFmtId="166" fontId="8" fillId="0" borderId="0" xfId="1" applyNumberFormat="1" applyFont="1" applyFill="1"/>
    <xf numFmtId="0" fontId="28" fillId="0" borderId="26" xfId="0" applyFont="1" applyBorder="1" applyAlignment="1" applyProtection="1">
      <alignment horizontal="left" vertical="center"/>
    </xf>
    <xf numFmtId="166" fontId="30" fillId="0" borderId="13" xfId="1" applyNumberFormat="1" applyFont="1" applyFill="1" applyBorder="1" applyAlignment="1" applyProtection="1">
      <alignment vertical="center"/>
    </xf>
    <xf numFmtId="166" fontId="30" fillId="0" borderId="17" xfId="1" applyNumberFormat="1" applyFont="1" applyFill="1" applyBorder="1" applyAlignment="1" applyProtection="1">
      <alignment vertical="center"/>
    </xf>
    <xf numFmtId="166" fontId="30" fillId="0" borderId="11" xfId="1" applyNumberFormat="1" applyFont="1" applyFill="1" applyBorder="1" applyAlignment="1" applyProtection="1">
      <alignment vertical="center"/>
    </xf>
    <xf numFmtId="0" fontId="4" fillId="0" borderId="92" xfId="2" applyFont="1" applyFill="1" applyBorder="1" applyAlignment="1" applyProtection="1">
      <alignment vertical="center"/>
    </xf>
    <xf numFmtId="0" fontId="4" fillId="0" borderId="106" xfId="2" applyFont="1" applyFill="1" applyBorder="1" applyAlignment="1" applyProtection="1">
      <alignment vertical="center"/>
    </xf>
    <xf numFmtId="0" fontId="4" fillId="15" borderId="12" xfId="2" applyFont="1" applyFill="1" applyBorder="1" applyAlignment="1" applyProtection="1">
      <alignment vertical="center"/>
    </xf>
    <xf numFmtId="166" fontId="30" fillId="15" borderId="13" xfId="1" applyNumberFormat="1" applyFont="1" applyFill="1" applyBorder="1" applyAlignment="1" applyProtection="1">
      <alignment vertical="center"/>
    </xf>
    <xf numFmtId="0" fontId="4" fillId="0" borderId="6" xfId="2" applyFont="1" applyFill="1" applyBorder="1" applyAlignment="1" applyProtection="1">
      <alignment vertical="center"/>
    </xf>
    <xf numFmtId="0" fontId="28" fillId="0" borderId="0" xfId="2" applyFont="1" applyFill="1" applyBorder="1" applyAlignment="1" applyProtection="1">
      <alignment vertical="top" wrapText="1"/>
    </xf>
    <xf numFmtId="0" fontId="28" fillId="15" borderId="12" xfId="2" applyFont="1" applyFill="1" applyBorder="1" applyAlignment="1" applyProtection="1">
      <alignment horizontal="left" vertical="center"/>
    </xf>
    <xf numFmtId="164" fontId="30" fillId="15" borderId="13" xfId="1" applyFont="1" applyFill="1" applyBorder="1" applyProtection="1"/>
    <xf numFmtId="164" fontId="40" fillId="9" borderId="68" xfId="1" applyNumberFormat="1" applyFont="1" applyFill="1" applyBorder="1" applyAlignment="1" applyProtection="1">
      <alignment horizontal="center" vertical="center"/>
      <protection locked="0"/>
    </xf>
    <xf numFmtId="164" fontId="37" fillId="6" borderId="68" xfId="1" applyNumberFormat="1" applyFont="1" applyFill="1" applyBorder="1" applyAlignment="1" applyProtection="1">
      <alignment horizontal="left" vertical="center"/>
      <protection locked="0"/>
    </xf>
    <xf numFmtId="164" fontId="36" fillId="6" borderId="68" xfId="1" applyNumberFormat="1" applyFont="1" applyFill="1" applyBorder="1" applyAlignment="1" applyProtection="1">
      <alignment horizontal="left" vertical="center"/>
      <protection locked="0"/>
    </xf>
    <xf numFmtId="164" fontId="37" fillId="6" borderId="68" xfId="0" applyNumberFormat="1" applyFont="1" applyFill="1" applyBorder="1" applyAlignment="1" applyProtection="1">
      <alignment horizontal="left" vertical="center"/>
      <protection locked="0"/>
    </xf>
    <xf numFmtId="164" fontId="36" fillId="18" borderId="68" xfId="1" applyNumberFormat="1" applyFont="1" applyFill="1" applyBorder="1" applyAlignment="1" applyProtection="1">
      <alignment horizontal="left" vertical="center"/>
      <protection locked="0"/>
    </xf>
    <xf numFmtId="164" fontId="37" fillId="0" borderId="68" xfId="0" applyNumberFormat="1" applyFont="1" applyBorder="1" applyAlignment="1" applyProtection="1">
      <alignment horizontal="right" vertical="center"/>
      <protection locked="0"/>
    </xf>
    <xf numFmtId="164" fontId="36" fillId="0" borderId="68" xfId="1" applyNumberFormat="1" applyFont="1" applyBorder="1" applyAlignment="1" applyProtection="1">
      <alignment horizontal="right" vertical="center"/>
      <protection locked="0"/>
    </xf>
    <xf numFmtId="164" fontId="36" fillId="3" borderId="68" xfId="1" applyNumberFormat="1" applyFont="1" applyFill="1" applyBorder="1" applyAlignment="1" applyProtection="1">
      <alignment horizontal="left" vertical="center"/>
      <protection locked="0"/>
    </xf>
    <xf numFmtId="164" fontId="36" fillId="0" borderId="68" xfId="1" applyNumberFormat="1" applyFont="1" applyBorder="1" applyAlignment="1" applyProtection="1">
      <alignment horizontal="left" vertical="center"/>
      <protection locked="0"/>
    </xf>
    <xf numFmtId="164" fontId="37" fillId="3" borderId="68" xfId="0" applyNumberFormat="1" applyFont="1" applyFill="1" applyBorder="1" applyAlignment="1" applyProtection="1">
      <alignment horizontal="left" vertical="center"/>
      <protection locked="0"/>
    </xf>
    <xf numFmtId="164" fontId="36" fillId="0" borderId="68" xfId="1" applyNumberFormat="1" applyFont="1" applyBorder="1" applyAlignment="1" applyProtection="1">
      <alignment horizontal="left"/>
      <protection locked="0"/>
    </xf>
    <xf numFmtId="164" fontId="37" fillId="3" borderId="68" xfId="2" applyNumberFormat="1" applyFont="1" applyFill="1" applyBorder="1" applyAlignment="1" applyProtection="1">
      <alignment horizontal="left" vertical="center"/>
      <protection locked="0"/>
    </xf>
    <xf numFmtId="164" fontId="37" fillId="3" borderId="68" xfId="1" applyNumberFormat="1" applyFont="1" applyFill="1" applyBorder="1" applyAlignment="1" applyProtection="1">
      <alignment horizontal="left" vertical="center"/>
      <protection locked="0"/>
    </xf>
    <xf numFmtId="164" fontId="36" fillId="14" borderId="68" xfId="1" applyNumberFormat="1" applyFont="1" applyFill="1" applyBorder="1" applyAlignment="1" applyProtection="1">
      <alignment horizontal="left" vertical="center"/>
      <protection locked="0"/>
    </xf>
    <xf numFmtId="164" fontId="37" fillId="14" borderId="68" xfId="2" applyNumberFormat="1" applyFont="1" applyFill="1" applyBorder="1" applyAlignment="1" applyProtection="1">
      <alignment horizontal="left" vertical="center"/>
      <protection locked="0"/>
    </xf>
    <xf numFmtId="164" fontId="36" fillId="19" borderId="68" xfId="1" applyNumberFormat="1" applyFont="1" applyFill="1" applyBorder="1" applyAlignment="1" applyProtection="1">
      <alignment horizontal="left" vertical="center"/>
      <protection locked="0"/>
    </xf>
    <xf numFmtId="164" fontId="37" fillId="19" borderId="68" xfId="0" applyNumberFormat="1" applyFont="1" applyFill="1" applyBorder="1" applyAlignment="1" applyProtection="1">
      <alignment horizontal="left" vertical="center"/>
      <protection locked="0"/>
    </xf>
    <xf numFmtId="164" fontId="36" fillId="0" borderId="0" xfId="1" applyNumberFormat="1" applyFont="1" applyAlignment="1" applyProtection="1">
      <alignment horizontal="left" vertical="center"/>
      <protection locked="0"/>
    </xf>
    <xf numFmtId="164" fontId="25" fillId="0" borderId="0" xfId="2" applyNumberFormat="1" applyFont="1" applyFill="1" applyAlignment="1" applyProtection="1">
      <alignment vertical="center"/>
    </xf>
    <xf numFmtId="164" fontId="36" fillId="11" borderId="68" xfId="1" applyNumberFormat="1" applyFont="1" applyFill="1" applyBorder="1" applyAlignment="1" applyProtection="1">
      <alignment horizontal="left" vertical="center"/>
      <protection locked="0"/>
    </xf>
    <xf numFmtId="164" fontId="38" fillId="0" borderId="68" xfId="1" applyNumberFormat="1" applyFont="1" applyBorder="1" applyAlignment="1" applyProtection="1">
      <alignment horizontal="left" vertical="center"/>
      <protection locked="0"/>
    </xf>
    <xf numFmtId="164" fontId="38" fillId="0" borderId="0" xfId="1" applyNumberFormat="1" applyFont="1" applyAlignment="1" applyProtection="1">
      <alignment horizontal="left" vertical="center"/>
      <protection locked="0"/>
    </xf>
    <xf numFmtId="49" fontId="37" fillId="0" borderId="68" xfId="0" applyNumberFormat="1" applyFont="1" applyBorder="1" applyAlignment="1" applyProtection="1">
      <alignment horizontal="left" vertical="top" wrapText="1"/>
      <protection locked="0"/>
    </xf>
    <xf numFmtId="49" fontId="37" fillId="0" borderId="68" xfId="1" applyNumberFormat="1" applyFont="1" applyFill="1" applyBorder="1" applyAlignment="1" applyProtection="1">
      <alignment horizontal="left" vertical="center"/>
      <protection locked="0"/>
    </xf>
    <xf numFmtId="164" fontId="51" fillId="0" borderId="0" xfId="1" applyNumberFormat="1" applyFont="1" applyAlignment="1" applyProtection="1">
      <alignment horizontal="left" vertical="center"/>
      <protection locked="0"/>
    </xf>
    <xf numFmtId="2" fontId="36" fillId="0" borderId="68" xfId="1" applyNumberFormat="1" applyFont="1" applyBorder="1" applyAlignment="1" applyProtection="1">
      <alignment horizontal="right" vertical="center"/>
      <protection locked="0"/>
    </xf>
    <xf numFmtId="166" fontId="30" fillId="15" borderId="107" xfId="1" applyNumberFormat="1" applyFont="1" applyFill="1" applyBorder="1" applyAlignment="1" applyProtection="1">
      <alignment vertical="center"/>
    </xf>
    <xf numFmtId="166" fontId="30" fillId="15" borderId="105" xfId="1" applyNumberFormat="1" applyFont="1" applyFill="1" applyBorder="1" applyAlignment="1" applyProtection="1">
      <alignment vertical="center"/>
    </xf>
    <xf numFmtId="0" fontId="4" fillId="0" borderId="10" xfId="2" applyFont="1" applyFill="1" applyBorder="1" applyAlignment="1" applyProtection="1">
      <alignment vertical="center"/>
    </xf>
    <xf numFmtId="0" fontId="25" fillId="0" borderId="73" xfId="2" applyFont="1" applyFill="1" applyBorder="1" applyAlignment="1" applyProtection="1">
      <alignment horizontal="left" vertical="top"/>
    </xf>
    <xf numFmtId="0" fontId="25" fillId="0" borderId="72" xfId="2" applyFont="1" applyFill="1" applyBorder="1" applyAlignment="1" applyProtection="1">
      <alignment horizontal="left" vertical="top"/>
    </xf>
    <xf numFmtId="0" fontId="25" fillId="0" borderId="75" xfId="2" applyFont="1" applyFill="1" applyBorder="1" applyAlignment="1" applyProtection="1">
      <alignment horizontal="left" vertical="top"/>
    </xf>
    <xf numFmtId="0" fontId="11" fillId="0" borderId="21" xfId="2" applyFont="1" applyFill="1" applyBorder="1" applyAlignment="1" applyProtection="1">
      <alignment horizontal="left" vertical="center"/>
    </xf>
    <xf numFmtId="0" fontId="11" fillId="0" borderId="2" xfId="2" applyFont="1" applyFill="1" applyBorder="1" applyAlignment="1" applyProtection="1">
      <alignment horizontal="left" vertical="center"/>
    </xf>
    <xf numFmtId="0" fontId="11" fillId="0" borderId="98" xfId="2" applyFont="1" applyFill="1" applyBorder="1" applyAlignment="1" applyProtection="1">
      <alignment horizontal="left" vertical="center"/>
    </xf>
    <xf numFmtId="0" fontId="11" fillId="0" borderId="99" xfId="2" applyFont="1" applyFill="1" applyBorder="1" applyAlignment="1" applyProtection="1">
      <alignment horizontal="left" vertical="center"/>
    </xf>
    <xf numFmtId="0" fontId="18" fillId="0" borderId="19" xfId="8" applyFont="1" applyFill="1" applyBorder="1" applyAlignment="1" applyProtection="1">
      <alignment horizontal="left"/>
    </xf>
    <xf numFmtId="0" fontId="11" fillId="16" borderId="92" xfId="2" applyFont="1" applyFill="1" applyBorder="1" applyAlignment="1" applyProtection="1">
      <alignment horizontal="right"/>
    </xf>
    <xf numFmtId="0" fontId="11" fillId="16" borderId="93" xfId="2" applyFont="1" applyFill="1" applyBorder="1" applyAlignment="1" applyProtection="1">
      <alignment horizontal="right"/>
    </xf>
    <xf numFmtId="0" fontId="15" fillId="15" borderId="44" xfId="2" applyFont="1" applyFill="1" applyBorder="1" applyAlignment="1" applyProtection="1">
      <alignment horizontal="left" vertical="center" indent="1"/>
      <protection locked="0"/>
    </xf>
    <xf numFmtId="0" fontId="15" fillId="15" borderId="45" xfId="2" applyFont="1" applyFill="1" applyBorder="1" applyAlignment="1" applyProtection="1">
      <alignment horizontal="left" vertical="center" indent="1"/>
      <protection locked="0"/>
    </xf>
    <xf numFmtId="0" fontId="15" fillId="15" borderId="97" xfId="2" applyFont="1" applyFill="1" applyBorder="1" applyAlignment="1" applyProtection="1">
      <alignment horizontal="left" vertical="center" indent="1"/>
      <protection locked="0"/>
    </xf>
    <xf numFmtId="0" fontId="15" fillId="15" borderId="91" xfId="2" applyFont="1" applyFill="1" applyBorder="1" applyAlignment="1" applyProtection="1">
      <alignment horizontal="left" vertical="center" indent="1"/>
      <protection locked="0"/>
    </xf>
    <xf numFmtId="164" fontId="24" fillId="2" borderId="6" xfId="2" applyNumberFormat="1" applyFont="1" applyFill="1" applyBorder="1" applyAlignment="1" applyProtection="1">
      <alignment horizontal="left" vertical="center"/>
    </xf>
    <xf numFmtId="164" fontId="24" fillId="2" borderId="11" xfId="2" applyNumberFormat="1" applyFont="1" applyFill="1" applyBorder="1" applyAlignment="1" applyProtection="1">
      <alignment horizontal="left" vertical="center"/>
    </xf>
    <xf numFmtId="0" fontId="6" fillId="0" borderId="7" xfId="2" applyFont="1" applyFill="1" applyBorder="1" applyAlignment="1" applyProtection="1">
      <alignment horizontal="left" vertical="center" wrapText="1"/>
    </xf>
    <xf numFmtId="0" fontId="9" fillId="13" borderId="14" xfId="2" applyFont="1" applyFill="1" applyBorder="1" applyAlignment="1" applyProtection="1">
      <alignment horizontal="right" vertical="center"/>
    </xf>
    <xf numFmtId="0" fontId="9" fillId="13" borderId="15" xfId="2" applyFont="1" applyFill="1" applyBorder="1" applyAlignment="1" applyProtection="1">
      <alignment horizontal="right" vertical="center"/>
    </xf>
    <xf numFmtId="168" fontId="6" fillId="0" borderId="6" xfId="2" applyNumberFormat="1" applyFont="1" applyFill="1" applyBorder="1" applyAlignment="1" applyProtection="1">
      <alignment horizontal="left" vertical="center" wrapText="1"/>
    </xf>
    <xf numFmtId="0" fontId="11" fillId="0" borderId="59" xfId="0" applyFont="1" applyFill="1" applyBorder="1" applyAlignment="1" applyProtection="1">
      <alignment horizontal="left"/>
    </xf>
    <xf numFmtId="0" fontId="11" fillId="0" borderId="60" xfId="0" applyFont="1" applyFill="1" applyBorder="1" applyAlignment="1" applyProtection="1">
      <alignment horizontal="left"/>
    </xf>
    <xf numFmtId="0" fontId="4" fillId="15" borderId="43" xfId="2" applyFont="1" applyFill="1" applyBorder="1" applyAlignment="1" applyProtection="1">
      <alignment horizontal="left" vertical="center" indent="1"/>
      <protection locked="0"/>
    </xf>
    <xf numFmtId="0" fontId="4" fillId="15" borderId="35" xfId="2" applyFont="1" applyFill="1" applyBorder="1" applyAlignment="1" applyProtection="1">
      <alignment horizontal="left" vertical="center" indent="1"/>
      <protection locked="0"/>
    </xf>
    <xf numFmtId="0" fontId="4" fillId="15" borderId="97" xfId="2" applyFont="1" applyFill="1" applyBorder="1" applyAlignment="1" applyProtection="1">
      <alignment horizontal="left" vertical="center" indent="1"/>
      <protection locked="0"/>
    </xf>
    <xf numFmtId="0" fontId="4" fillId="15" borderId="91" xfId="2" applyFont="1" applyFill="1" applyBorder="1" applyAlignment="1" applyProtection="1">
      <alignment horizontal="left" vertical="center" indent="1"/>
      <protection locked="0"/>
    </xf>
    <xf numFmtId="0" fontId="28" fillId="10" borderId="87" xfId="0" applyFont="1" applyFill="1" applyBorder="1" applyAlignment="1" applyProtection="1">
      <alignment horizontal="center" vertical="center"/>
      <protection locked="0"/>
    </xf>
    <xf numFmtId="0" fontId="28" fillId="10" borderId="54" xfId="0" applyFont="1" applyFill="1" applyBorder="1" applyAlignment="1" applyProtection="1">
      <alignment horizontal="center" vertical="center"/>
      <protection locked="0"/>
    </xf>
    <xf numFmtId="0" fontId="11" fillId="0" borderId="32" xfId="2" applyFont="1" applyFill="1" applyBorder="1" applyAlignment="1" applyProtection="1">
      <alignment horizontal="left" vertical="center"/>
    </xf>
    <xf numFmtId="0" fontId="11" fillId="0" borderId="8" xfId="2" applyFont="1" applyFill="1" applyBorder="1" applyAlignment="1" applyProtection="1">
      <alignment horizontal="left" vertical="center"/>
    </xf>
    <xf numFmtId="0" fontId="11" fillId="0" borderId="9" xfId="2" applyFont="1" applyFill="1" applyBorder="1" applyAlignment="1" applyProtection="1">
      <alignment horizontal="left" vertical="center"/>
    </xf>
    <xf numFmtId="0" fontId="4" fillId="15" borderId="12" xfId="2" applyFont="1" applyFill="1" applyBorder="1" applyAlignment="1" applyProtection="1">
      <alignment horizontal="left" vertical="center" indent="1"/>
      <protection locked="0"/>
    </xf>
    <xf numFmtId="0" fontId="4" fillId="15" borderId="0" xfId="2" applyFont="1" applyFill="1" applyBorder="1" applyAlignment="1" applyProtection="1">
      <alignment horizontal="left" vertical="center" indent="1"/>
      <protection locked="0"/>
    </xf>
    <xf numFmtId="0" fontId="4" fillId="15" borderId="39" xfId="2" applyFont="1" applyFill="1" applyBorder="1" applyAlignment="1" applyProtection="1">
      <alignment horizontal="left" vertical="center" indent="1"/>
      <protection locked="0"/>
    </xf>
    <xf numFmtId="0" fontId="11" fillId="0" borderId="61" xfId="0" applyFont="1" applyBorder="1" applyAlignment="1" applyProtection="1">
      <alignment horizontal="left"/>
    </xf>
    <xf numFmtId="0" fontId="11" fillId="0" borderId="62" xfId="0" applyFont="1" applyBorder="1" applyAlignment="1" applyProtection="1">
      <alignment horizontal="left"/>
    </xf>
    <xf numFmtId="164" fontId="42" fillId="0" borderId="1" xfId="2" applyNumberFormat="1" applyFont="1" applyFill="1" applyBorder="1" applyAlignment="1" applyProtection="1">
      <alignment horizontal="left"/>
    </xf>
    <xf numFmtId="0" fontId="42" fillId="0" borderId="1" xfId="2" applyFont="1" applyFill="1" applyBorder="1" applyAlignment="1" applyProtection="1">
      <alignment horizontal="left"/>
    </xf>
    <xf numFmtId="0" fontId="4" fillId="15" borderId="36" xfId="1" applyNumberFormat="1" applyFont="1" applyFill="1" applyBorder="1" applyAlignment="1" applyProtection="1">
      <alignment horizontal="left" vertical="center" indent="1"/>
      <protection locked="0"/>
    </xf>
    <xf numFmtId="0" fontId="4" fillId="15" borderId="69" xfId="1" applyNumberFormat="1" applyFont="1" applyFill="1" applyBorder="1" applyAlignment="1" applyProtection="1">
      <alignment horizontal="left" vertical="center" indent="1"/>
      <protection locked="0"/>
    </xf>
    <xf numFmtId="0" fontId="4" fillId="15" borderId="41" xfId="2" applyFont="1" applyFill="1" applyBorder="1" applyAlignment="1" applyProtection="1">
      <alignment horizontal="left" vertical="center" indent="1"/>
      <protection locked="0"/>
    </xf>
    <xf numFmtId="0" fontId="4" fillId="15" borderId="13" xfId="2" applyFont="1" applyFill="1" applyBorder="1" applyAlignment="1" applyProtection="1">
      <alignment horizontal="left" vertical="center" indent="1"/>
      <protection locked="0"/>
    </xf>
    <xf numFmtId="0" fontId="26" fillId="0" borderId="0" xfId="2" applyFont="1" applyFill="1" applyBorder="1" applyAlignment="1" applyProtection="1">
      <alignment horizontal="right" vertical="center"/>
    </xf>
    <xf numFmtId="0" fontId="5" fillId="17" borderId="24" xfId="2" applyFont="1" applyFill="1" applyBorder="1" applyAlignment="1" applyProtection="1">
      <alignment horizontal="left" vertical="center" indent="1"/>
    </xf>
    <xf numFmtId="0" fontId="5" fillId="17" borderId="3" xfId="2" applyFont="1" applyFill="1" applyBorder="1" applyAlignment="1" applyProtection="1">
      <alignment horizontal="left" vertical="center" indent="1"/>
    </xf>
    <xf numFmtId="0" fontId="11" fillId="17" borderId="3" xfId="2" applyFont="1" applyFill="1" applyBorder="1" applyAlignment="1" applyProtection="1">
      <alignment horizontal="right" vertical="center"/>
    </xf>
    <xf numFmtId="0" fontId="6" fillId="17" borderId="25" xfId="2" applyFont="1" applyFill="1" applyBorder="1" applyAlignment="1" applyProtection="1">
      <alignment horizontal="right" vertical="center"/>
    </xf>
    <xf numFmtId="165" fontId="5" fillId="0" borderId="21" xfId="2" applyNumberFormat="1" applyFont="1" applyFill="1" applyBorder="1" applyAlignment="1" applyProtection="1">
      <alignment horizontal="right" vertical="center"/>
    </xf>
    <xf numFmtId="165" fontId="5" fillId="0" borderId="2" xfId="2" applyNumberFormat="1" applyFont="1" applyFill="1" applyBorder="1" applyAlignment="1" applyProtection="1">
      <alignment horizontal="right" vertical="center"/>
    </xf>
    <xf numFmtId="0" fontId="26" fillId="0" borderId="12" xfId="2" applyFont="1" applyFill="1" applyBorder="1" applyAlignment="1" applyProtection="1">
      <alignment horizontal="right" vertical="center"/>
    </xf>
    <xf numFmtId="0" fontId="15" fillId="15" borderId="36" xfId="2" applyFont="1" applyFill="1" applyBorder="1" applyAlignment="1" applyProtection="1">
      <alignment horizontal="left" vertical="center" indent="1"/>
      <protection locked="0"/>
    </xf>
    <xf numFmtId="0" fontId="15" fillId="15" borderId="2" xfId="2" applyFont="1" applyFill="1" applyBorder="1" applyAlignment="1" applyProtection="1">
      <alignment horizontal="left" vertical="center" indent="1"/>
      <protection locked="0"/>
    </xf>
    <xf numFmtId="0" fontId="15" fillId="15" borderId="37" xfId="2" applyFont="1" applyFill="1" applyBorder="1" applyAlignment="1" applyProtection="1">
      <alignment horizontal="left" vertical="center" indent="1"/>
      <protection locked="0"/>
    </xf>
    <xf numFmtId="0" fontId="15" fillId="15" borderId="38" xfId="2" applyFont="1" applyFill="1" applyBorder="1" applyAlignment="1" applyProtection="1">
      <alignment horizontal="left" vertical="center" indent="1"/>
      <protection locked="0"/>
    </xf>
    <xf numFmtId="0" fontId="15" fillId="15" borderId="0" xfId="2" applyFont="1" applyFill="1" applyBorder="1" applyAlignment="1" applyProtection="1">
      <alignment horizontal="left" vertical="center" indent="1"/>
      <protection locked="0"/>
    </xf>
    <xf numFmtId="0" fontId="15" fillId="15" borderId="39" xfId="2" applyFont="1" applyFill="1" applyBorder="1" applyAlignment="1" applyProtection="1">
      <alignment horizontal="left" vertical="center" indent="1"/>
      <protection locked="0"/>
    </xf>
    <xf numFmtId="0" fontId="26" fillId="0" borderId="1" xfId="2" applyFont="1" applyFill="1" applyBorder="1" applyAlignment="1" applyProtection="1">
      <alignment horizontal="right" vertical="center"/>
    </xf>
    <xf numFmtId="0" fontId="7" fillId="0" borderId="18" xfId="2" applyFont="1" applyFill="1" applyBorder="1" applyAlignment="1" applyProtection="1">
      <alignment horizontal="right" vertical="center"/>
    </xf>
    <xf numFmtId="0" fontId="7" fillId="0" borderId="19" xfId="2" applyFont="1" applyFill="1" applyBorder="1" applyAlignment="1" applyProtection="1">
      <alignment horizontal="right" vertical="center"/>
    </xf>
    <xf numFmtId="0" fontId="5" fillId="17" borderId="25" xfId="2" applyFont="1" applyFill="1" applyBorder="1" applyAlignment="1" applyProtection="1">
      <alignment horizontal="left" vertical="center" indent="1"/>
    </xf>
    <xf numFmtId="0" fontId="26" fillId="0" borderId="38" xfId="2" applyFont="1" applyFill="1" applyBorder="1" applyAlignment="1" applyProtection="1">
      <alignment horizontal="right" vertical="center"/>
    </xf>
    <xf numFmtId="0" fontId="26" fillId="0" borderId="39" xfId="2" applyFont="1" applyFill="1" applyBorder="1" applyAlignment="1" applyProtection="1">
      <alignment horizontal="right" vertical="center"/>
    </xf>
    <xf numFmtId="167" fontId="4" fillId="15" borderId="41" xfId="2" applyNumberFormat="1" applyFont="1" applyFill="1" applyBorder="1" applyAlignment="1" applyProtection="1">
      <alignment horizontal="left" vertical="center" indent="1"/>
      <protection locked="0"/>
    </xf>
    <xf numFmtId="167" fontId="4" fillId="15" borderId="13" xfId="2" applyNumberFormat="1" applyFont="1" applyFill="1" applyBorder="1" applyAlignment="1" applyProtection="1">
      <alignment horizontal="left" vertical="center" indent="1"/>
      <protection locked="0"/>
    </xf>
    <xf numFmtId="0" fontId="4" fillId="15" borderId="42" xfId="2" applyFont="1" applyFill="1" applyBorder="1" applyAlignment="1" applyProtection="1">
      <alignment horizontal="left" vertical="center" indent="1"/>
      <protection locked="0"/>
    </xf>
    <xf numFmtId="0" fontId="4" fillId="15" borderId="20" xfId="2" applyFont="1" applyFill="1" applyBorder="1" applyAlignment="1" applyProtection="1">
      <alignment horizontal="left" vertical="center" indent="1"/>
      <protection locked="0"/>
    </xf>
    <xf numFmtId="0" fontId="26" fillId="0" borderId="22" xfId="2" applyFont="1" applyFill="1" applyBorder="1" applyAlignment="1" applyProtection="1">
      <alignment horizontal="right" vertical="center"/>
    </xf>
    <xf numFmtId="0" fontId="15" fillId="15" borderId="38" xfId="2" applyFont="1" applyFill="1" applyBorder="1" applyAlignment="1" applyProtection="1">
      <alignment horizontal="left" vertical="top" wrapText="1" indent="1"/>
      <protection locked="0"/>
    </xf>
    <xf numFmtId="0" fontId="15" fillId="15" borderId="0" xfId="2" applyFont="1" applyFill="1" applyBorder="1" applyAlignment="1" applyProtection="1">
      <alignment horizontal="left" vertical="top" wrapText="1" indent="1"/>
      <protection locked="0"/>
    </xf>
    <xf numFmtId="0" fontId="15" fillId="15" borderId="39" xfId="2" applyFont="1" applyFill="1" applyBorder="1" applyAlignment="1" applyProtection="1">
      <alignment horizontal="left" vertical="top" wrapText="1" indent="1"/>
      <protection locked="0"/>
    </xf>
    <xf numFmtId="0" fontId="15" fillId="15" borderId="83" xfId="2" applyFont="1" applyFill="1" applyBorder="1" applyAlignment="1" applyProtection="1">
      <alignment horizontal="left" vertical="top" wrapText="1" indent="1"/>
      <protection locked="0"/>
    </xf>
    <xf numFmtId="0" fontId="15" fillId="15" borderId="1" xfId="2" applyFont="1" applyFill="1" applyBorder="1" applyAlignment="1" applyProtection="1">
      <alignment horizontal="left" vertical="top" wrapText="1" indent="1"/>
      <protection locked="0"/>
    </xf>
    <xf numFmtId="0" fontId="15" fillId="15" borderId="40" xfId="2" applyFont="1" applyFill="1" applyBorder="1" applyAlignment="1" applyProtection="1">
      <alignment horizontal="left" vertical="top" wrapText="1" indent="1"/>
      <protection locked="0"/>
    </xf>
    <xf numFmtId="0" fontId="6" fillId="0" borderId="52" xfId="2" applyFont="1" applyFill="1" applyBorder="1" applyAlignment="1" applyProtection="1">
      <alignment horizontal="left" vertical="center"/>
    </xf>
    <xf numFmtId="0" fontId="6" fillId="0" borderId="53" xfId="2" applyFont="1" applyFill="1" applyBorder="1" applyAlignment="1" applyProtection="1">
      <alignment horizontal="left" vertical="center"/>
    </xf>
    <xf numFmtId="0" fontId="6" fillId="0" borderId="54" xfId="2" applyFont="1" applyFill="1" applyBorder="1" applyAlignment="1" applyProtection="1">
      <alignment horizontal="left" vertical="center"/>
    </xf>
    <xf numFmtId="0" fontId="4" fillId="15" borderId="90" xfId="2" applyFont="1" applyFill="1" applyBorder="1" applyAlignment="1" applyProtection="1">
      <alignment horizontal="left" vertical="center" indent="1"/>
      <protection locked="0"/>
    </xf>
    <xf numFmtId="0" fontId="4" fillId="15" borderId="88" xfId="2" applyFont="1" applyFill="1" applyBorder="1" applyAlignment="1" applyProtection="1">
      <alignment horizontal="left" vertical="center" indent="1"/>
      <protection locked="0"/>
    </xf>
    <xf numFmtId="0" fontId="4" fillId="15" borderId="89" xfId="2" applyFont="1" applyFill="1" applyBorder="1" applyAlignment="1" applyProtection="1">
      <alignment horizontal="left" vertical="center" indent="1"/>
      <protection locked="0"/>
    </xf>
    <xf numFmtId="0" fontId="4" fillId="15" borderId="92" xfId="2" applyFont="1" applyFill="1" applyBorder="1" applyAlignment="1" applyProtection="1">
      <alignment horizontal="left" vertical="center" indent="1"/>
      <protection locked="0"/>
    </xf>
    <xf numFmtId="0" fontId="4" fillId="15" borderId="93" xfId="2" applyFont="1" applyFill="1" applyBorder="1" applyAlignment="1" applyProtection="1">
      <alignment horizontal="left" vertical="center" indent="1"/>
      <protection locked="0"/>
    </xf>
    <xf numFmtId="0" fontId="4" fillId="15" borderId="94" xfId="2" applyFont="1" applyFill="1" applyBorder="1" applyAlignment="1" applyProtection="1">
      <alignment horizontal="left" vertical="center" indent="1"/>
      <protection locked="0"/>
    </xf>
    <xf numFmtId="0" fontId="7" fillId="0" borderId="22" xfId="2" applyFont="1" applyFill="1" applyBorder="1" applyAlignment="1" applyProtection="1">
      <alignment horizontal="right" vertical="center"/>
    </xf>
    <xf numFmtId="0" fontId="7" fillId="0" borderId="1" xfId="2" applyFont="1" applyFill="1" applyBorder="1" applyAlignment="1" applyProtection="1">
      <alignment horizontal="right" vertical="center"/>
    </xf>
    <xf numFmtId="164" fontId="24" fillId="2" borderId="10" xfId="2" applyNumberFormat="1" applyFont="1" applyFill="1" applyBorder="1" applyAlignment="1" applyProtection="1">
      <alignment horizontal="left" vertical="center"/>
    </xf>
    <xf numFmtId="0" fontId="24" fillId="2" borderId="6" xfId="2" applyFont="1" applyFill="1" applyBorder="1" applyAlignment="1" applyProtection="1">
      <alignment horizontal="left" vertical="center"/>
    </xf>
    <xf numFmtId="168" fontId="15" fillId="0" borderId="22" xfId="2" applyNumberFormat="1" applyFont="1" applyFill="1" applyBorder="1" applyAlignment="1" applyProtection="1">
      <alignment horizontal="right"/>
    </xf>
    <xf numFmtId="168" fontId="15" fillId="0" borderId="1" xfId="2" applyNumberFormat="1" applyFont="1" applyFill="1" applyBorder="1" applyAlignment="1" applyProtection="1">
      <alignment horizontal="right"/>
    </xf>
    <xf numFmtId="0" fontId="15" fillId="0" borderId="12" xfId="2" applyFont="1" applyFill="1" applyBorder="1" applyAlignment="1" applyProtection="1">
      <alignment horizontal="right"/>
    </xf>
    <xf numFmtId="0" fontId="15" fillId="0" borderId="0" xfId="2" applyFont="1" applyFill="1" applyBorder="1" applyAlignment="1" applyProtection="1">
      <alignment horizontal="right"/>
    </xf>
    <xf numFmtId="0" fontId="7" fillId="0" borderId="103" xfId="2" applyFont="1" applyFill="1" applyBorder="1" applyAlignment="1" applyProtection="1">
      <alignment horizontal="right" vertical="center"/>
    </xf>
    <xf numFmtId="0" fontId="7" fillId="0" borderId="101" xfId="2" applyFont="1" applyFill="1" applyBorder="1" applyAlignment="1" applyProtection="1">
      <alignment horizontal="right" vertical="center"/>
    </xf>
    <xf numFmtId="0" fontId="15" fillId="0" borderId="103" xfId="2" applyFont="1" applyFill="1" applyBorder="1" applyAlignment="1" applyProtection="1">
      <alignment horizontal="right" vertical="center"/>
    </xf>
    <xf numFmtId="0" fontId="15" fillId="0" borderId="101" xfId="2" applyFont="1" applyFill="1" applyBorder="1" applyAlignment="1" applyProtection="1">
      <alignment horizontal="right" vertical="center"/>
    </xf>
    <xf numFmtId="0" fontId="15" fillId="0" borderId="104" xfId="2" applyFont="1" applyFill="1" applyBorder="1" applyAlignment="1" applyProtection="1">
      <alignment horizontal="right" vertical="center"/>
    </xf>
    <xf numFmtId="0" fontId="32" fillId="0" borderId="100" xfId="2" applyFont="1" applyFill="1" applyBorder="1" applyAlignment="1" applyProtection="1">
      <alignment horizontal="right"/>
    </xf>
    <xf numFmtId="0" fontId="32" fillId="0" borderId="101" xfId="2" applyFont="1" applyFill="1" applyBorder="1" applyAlignment="1" applyProtection="1">
      <alignment horizontal="right"/>
    </xf>
    <xf numFmtId="0" fontId="32" fillId="0" borderId="102" xfId="2" applyFont="1" applyFill="1" applyBorder="1" applyAlignment="1" applyProtection="1">
      <alignment horizontal="right"/>
    </xf>
    <xf numFmtId="0" fontId="6" fillId="0" borderId="32" xfId="2" applyFont="1" applyFill="1" applyBorder="1" applyAlignment="1" applyProtection="1">
      <alignment horizontal="left" vertical="center"/>
    </xf>
    <xf numFmtId="0" fontId="6" fillId="0" borderId="8" xfId="2" applyFont="1" applyFill="1" applyBorder="1" applyAlignment="1" applyProtection="1">
      <alignment horizontal="left" vertical="center"/>
    </xf>
    <xf numFmtId="0" fontId="6" fillId="0" borderId="9" xfId="2" applyFont="1" applyFill="1" applyBorder="1" applyAlignment="1" applyProtection="1">
      <alignment horizontal="left" vertical="center"/>
    </xf>
    <xf numFmtId="0" fontId="4" fillId="15" borderId="44" xfId="2" applyFont="1" applyFill="1" applyBorder="1" applyAlignment="1" applyProtection="1">
      <alignment horizontal="left" vertical="center" indent="1"/>
      <protection locked="0"/>
    </xf>
    <xf numFmtId="0" fontId="4" fillId="15" borderId="45" xfId="2" applyFont="1" applyFill="1" applyBorder="1" applyAlignment="1" applyProtection="1">
      <alignment horizontal="left" vertical="center" indent="1"/>
      <protection locked="0"/>
    </xf>
    <xf numFmtId="0" fontId="26" fillId="16" borderId="21" xfId="2" applyFont="1" applyFill="1" applyBorder="1" applyAlignment="1" applyProtection="1">
      <alignment horizontal="right" vertical="center"/>
    </xf>
    <xf numFmtId="0" fontId="26" fillId="16" borderId="2" xfId="2" applyFont="1" applyFill="1" applyBorder="1" applyAlignment="1" applyProtection="1">
      <alignment horizontal="right" vertical="center"/>
    </xf>
    <xf numFmtId="164" fontId="15" fillId="15" borderId="35" xfId="2" applyNumberFormat="1" applyFont="1" applyFill="1" applyBorder="1" applyAlignment="1" applyProtection="1">
      <alignment horizontal="left" vertical="center"/>
      <protection locked="0"/>
    </xf>
    <xf numFmtId="164" fontId="15" fillId="15" borderId="91" xfId="2" applyNumberFormat="1" applyFont="1" applyFill="1" applyBorder="1" applyAlignment="1" applyProtection="1">
      <alignment horizontal="left" vertical="center"/>
      <protection locked="0"/>
    </xf>
    <xf numFmtId="0" fontId="25" fillId="0" borderId="77" xfId="2" applyFont="1" applyFill="1" applyBorder="1" applyAlignment="1" applyProtection="1">
      <alignment horizontal="left" vertical="top"/>
    </xf>
    <xf numFmtId="0" fontId="25" fillId="0" borderId="78" xfId="2" applyFont="1" applyFill="1" applyBorder="1" applyAlignment="1" applyProtection="1">
      <alignment horizontal="left" vertical="top"/>
    </xf>
    <xf numFmtId="0" fontId="25" fillId="0" borderId="79" xfId="2" applyFont="1" applyFill="1" applyBorder="1" applyAlignment="1" applyProtection="1">
      <alignment horizontal="left" vertical="top"/>
    </xf>
    <xf numFmtId="0" fontId="20" fillId="0" borderId="65" xfId="2" applyFont="1" applyFill="1" applyBorder="1" applyAlignment="1" applyProtection="1">
      <alignment horizontal="left" vertical="center"/>
      <protection locked="0"/>
    </xf>
    <xf numFmtId="0" fontId="20" fillId="0" borderId="34" xfId="2" applyFont="1" applyFill="1" applyBorder="1" applyAlignment="1" applyProtection="1">
      <alignment horizontal="left" vertical="center"/>
      <protection locked="0"/>
    </xf>
    <xf numFmtId="0" fontId="20" fillId="0" borderId="48" xfId="2" applyFont="1" applyFill="1" applyBorder="1" applyAlignment="1" applyProtection="1">
      <alignment horizontal="left" vertical="center"/>
      <protection locked="0"/>
    </xf>
    <xf numFmtId="0" fontId="41" fillId="0" borderId="80" xfId="2" applyFont="1" applyFill="1" applyBorder="1" applyAlignment="1" applyProtection="1">
      <alignment horizontal="left" vertical="top"/>
    </xf>
    <xf numFmtId="0" fontId="41" fillId="0" borderId="81" xfId="2" applyFont="1" applyFill="1" applyBorder="1" applyAlignment="1" applyProtection="1">
      <alignment horizontal="left" vertical="top"/>
    </xf>
    <xf numFmtId="0" fontId="41" fillId="0" borderId="82" xfId="2" applyFont="1" applyFill="1" applyBorder="1" applyAlignment="1" applyProtection="1">
      <alignment horizontal="left" vertical="top"/>
    </xf>
    <xf numFmtId="0" fontId="25" fillId="0" borderId="70" xfId="2" applyFont="1" applyFill="1" applyBorder="1" applyAlignment="1" applyProtection="1">
      <alignment horizontal="left" vertical="top"/>
    </xf>
    <xf numFmtId="0" fontId="25" fillId="0" borderId="33" xfId="2" applyFont="1" applyFill="1" applyBorder="1" applyAlignment="1" applyProtection="1">
      <alignment horizontal="left" vertical="top"/>
    </xf>
    <xf numFmtId="0" fontId="15" fillId="15" borderId="84" xfId="2" applyFont="1" applyFill="1" applyBorder="1" applyAlignment="1" applyProtection="1">
      <alignment horizontal="left" vertical="center" wrapText="1" indent="1"/>
      <protection locked="0"/>
    </xf>
    <xf numFmtId="0" fontId="15" fillId="15" borderId="85" xfId="2" applyFont="1" applyFill="1" applyBorder="1" applyAlignment="1" applyProtection="1">
      <alignment horizontal="left" vertical="center" wrapText="1" indent="1"/>
      <protection locked="0"/>
    </xf>
    <xf numFmtId="0" fontId="15" fillId="15" borderId="86" xfId="2" applyFont="1" applyFill="1" applyBorder="1" applyAlignment="1" applyProtection="1">
      <alignment horizontal="left" vertical="center" wrapText="1" indent="1"/>
      <protection locked="0"/>
    </xf>
    <xf numFmtId="0" fontId="4" fillId="15" borderId="92" xfId="2" applyFont="1" applyFill="1" applyBorder="1" applyAlignment="1" applyProtection="1">
      <alignment horizontal="left" vertical="center" wrapText="1" indent="1"/>
      <protection locked="0"/>
    </xf>
    <xf numFmtId="0" fontId="4" fillId="15" borderId="93" xfId="2" applyFont="1" applyFill="1" applyBorder="1" applyAlignment="1" applyProtection="1">
      <alignment horizontal="left" vertical="center" wrapText="1" indent="1"/>
      <protection locked="0"/>
    </xf>
    <xf numFmtId="0" fontId="4" fillId="15" borderId="94" xfId="2" applyFont="1" applyFill="1" applyBorder="1" applyAlignment="1" applyProtection="1">
      <alignment horizontal="left" vertical="center" wrapText="1" indent="1"/>
      <protection locked="0"/>
    </xf>
    <xf numFmtId="164" fontId="15" fillId="15" borderId="29" xfId="2" applyNumberFormat="1" applyFont="1" applyFill="1" applyBorder="1" applyAlignment="1" applyProtection="1">
      <alignment horizontal="left" vertical="center"/>
      <protection locked="0"/>
    </xf>
    <xf numFmtId="164" fontId="11" fillId="0" borderId="87" xfId="2" applyNumberFormat="1" applyFont="1" applyFill="1" applyBorder="1" applyAlignment="1" applyProtection="1">
      <alignment horizontal="left" vertical="center"/>
    </xf>
    <xf numFmtId="164" fontId="11" fillId="0" borderId="53" xfId="2" applyNumberFormat="1" applyFont="1" applyFill="1" applyBorder="1" applyAlignment="1" applyProtection="1">
      <alignment horizontal="left" vertical="center"/>
    </xf>
    <xf numFmtId="164" fontId="11" fillId="0" borderId="54" xfId="2" applyNumberFormat="1" applyFont="1" applyFill="1" applyBorder="1" applyAlignment="1" applyProtection="1">
      <alignment horizontal="left" vertical="center"/>
    </xf>
    <xf numFmtId="0" fontId="7" fillId="0" borderId="12" xfId="2" applyFont="1" applyFill="1" applyBorder="1" applyAlignment="1" applyProtection="1">
      <alignment horizontal="right" vertical="center"/>
    </xf>
    <xf numFmtId="0" fontId="7" fillId="0" borderId="0" xfId="2" applyFont="1" applyFill="1" applyBorder="1" applyAlignment="1" applyProtection="1">
      <alignment horizontal="right" vertical="center"/>
    </xf>
    <xf numFmtId="166" fontId="8" fillId="10" borderId="66" xfId="1" applyNumberFormat="1" applyFont="1" applyFill="1" applyBorder="1" applyAlignment="1" applyProtection="1">
      <alignment horizontal="center" vertical="center"/>
      <protection locked="0"/>
    </xf>
    <xf numFmtId="166" fontId="8" fillId="10" borderId="67" xfId="1" applyNumberFormat="1" applyFont="1" applyFill="1" applyBorder="1" applyAlignment="1" applyProtection="1">
      <alignment horizontal="center" vertical="center"/>
      <protection locked="0"/>
    </xf>
    <xf numFmtId="0" fontId="25" fillId="0" borderId="71" xfId="2" applyFont="1" applyFill="1" applyBorder="1" applyAlignment="1" applyProtection="1">
      <alignment horizontal="left" vertical="top"/>
    </xf>
    <xf numFmtId="0" fontId="25" fillId="0" borderId="74" xfId="2" applyFont="1" applyFill="1" applyBorder="1" applyAlignment="1" applyProtection="1">
      <alignment horizontal="left" vertical="top"/>
    </xf>
    <xf numFmtId="0" fontId="31" fillId="2" borderId="10" xfId="2" applyFont="1" applyFill="1" applyBorder="1" applyAlignment="1" applyProtection="1">
      <alignment horizontal="left" vertical="center"/>
    </xf>
    <xf numFmtId="0" fontId="31" fillId="2" borderId="11" xfId="2" applyFont="1" applyFill="1" applyBorder="1" applyAlignment="1" applyProtection="1">
      <alignment horizontal="left" vertical="center"/>
    </xf>
    <xf numFmtId="0" fontId="28" fillId="0" borderId="12" xfId="2" applyFont="1" applyFill="1" applyBorder="1" applyAlignment="1" applyProtection="1">
      <alignment horizontal="left" vertical="top" wrapText="1"/>
    </xf>
    <xf numFmtId="0" fontId="28" fillId="0" borderId="13" xfId="2" applyFont="1" applyFill="1" applyBorder="1" applyAlignment="1" applyProtection="1">
      <alignment horizontal="left" vertical="top" wrapText="1"/>
    </xf>
    <xf numFmtId="0" fontId="28" fillId="15" borderId="12" xfId="2" applyFont="1" applyFill="1" applyBorder="1" applyAlignment="1" applyProtection="1">
      <alignment horizontal="left" vertical="top" wrapText="1"/>
    </xf>
    <xf numFmtId="0" fontId="28" fillId="15" borderId="13" xfId="2" applyFont="1" applyFill="1" applyBorder="1" applyAlignment="1" applyProtection="1">
      <alignment horizontal="left" vertical="top" wrapText="1"/>
    </xf>
    <xf numFmtId="0" fontId="31" fillId="2" borderId="5" xfId="2" applyFont="1" applyFill="1" applyBorder="1" applyAlignment="1" applyProtection="1">
      <alignment horizontal="left" vertical="center"/>
    </xf>
    <xf numFmtId="0" fontId="31" fillId="2" borderId="4" xfId="2"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0" fontId="31" fillId="2" borderId="68" xfId="2" applyFont="1" applyFill="1" applyBorder="1" applyAlignment="1" applyProtection="1">
      <alignment horizontal="left" vertical="center"/>
    </xf>
    <xf numFmtId="0" fontId="28" fillId="0" borderId="10" xfId="2" applyFont="1" applyFill="1" applyBorder="1" applyAlignment="1" applyProtection="1">
      <alignment horizontal="left" vertical="top" wrapText="1"/>
    </xf>
    <xf numFmtId="0" fontId="28" fillId="0" borderId="11" xfId="2" applyFont="1" applyFill="1" applyBorder="1" applyAlignment="1" applyProtection="1">
      <alignment horizontal="left" vertical="top" wrapText="1"/>
    </xf>
    <xf numFmtId="0" fontId="4" fillId="15" borderId="18" xfId="2" applyFont="1" applyFill="1" applyBorder="1" applyAlignment="1" applyProtection="1">
      <alignment horizontal="left" vertical="center"/>
    </xf>
    <xf numFmtId="0" fontId="4" fillId="15" borderId="17" xfId="2" applyFont="1" applyFill="1" applyBorder="1" applyAlignment="1" applyProtection="1">
      <alignment horizontal="left" vertical="center"/>
    </xf>
    <xf numFmtId="168" fontId="39" fillId="0" borderId="0" xfId="2" applyNumberFormat="1" applyFont="1" applyFill="1" applyAlignment="1" applyProtection="1">
      <alignment horizontal="center" vertical="center"/>
    </xf>
    <xf numFmtId="0" fontId="21" fillId="0" borderId="0" xfId="2" applyFont="1" applyFill="1" applyBorder="1" applyAlignment="1" applyProtection="1">
      <alignment horizontal="left" vertical="center"/>
    </xf>
    <xf numFmtId="0" fontId="25" fillId="0" borderId="19" xfId="2" applyFont="1" applyFill="1" applyBorder="1" applyAlignment="1" applyProtection="1">
      <alignment horizontal="center" vertical="top"/>
    </xf>
    <xf numFmtId="0" fontId="35" fillId="0" borderId="65" xfId="2" applyFont="1" applyFill="1" applyBorder="1" applyAlignment="1" applyProtection="1">
      <alignment horizontal="left" vertical="center"/>
      <protection locked="0"/>
    </xf>
    <xf numFmtId="0" fontId="35" fillId="0" borderId="34" xfId="2" applyFont="1" applyFill="1" applyBorder="1" applyAlignment="1" applyProtection="1">
      <alignment horizontal="left" vertical="center"/>
      <protection locked="0"/>
    </xf>
    <xf numFmtId="0" fontId="35" fillId="0" borderId="48" xfId="2" applyFont="1" applyFill="1" applyBorder="1" applyAlignment="1" applyProtection="1">
      <alignment horizontal="left" vertical="center"/>
      <protection locked="0"/>
    </xf>
    <xf numFmtId="0" fontId="32" fillId="0" borderId="0" xfId="2" applyFont="1" applyFill="1" applyBorder="1" applyAlignment="1" applyProtection="1">
      <alignment horizontal="right"/>
    </xf>
    <xf numFmtId="0" fontId="4" fillId="0" borderId="19" xfId="2" applyFont="1" applyFill="1" applyBorder="1" applyAlignment="1" applyProtection="1">
      <alignment horizontal="center" vertical="center"/>
    </xf>
    <xf numFmtId="0" fontId="45" fillId="0" borderId="28" xfId="0" applyFont="1" applyBorder="1" applyAlignment="1" applyProtection="1">
      <alignment horizontal="center" vertical="center"/>
    </xf>
    <xf numFmtId="0" fontId="45" fillId="0" borderId="27" xfId="0" applyFont="1" applyBorder="1" applyAlignment="1" applyProtection="1">
      <alignment horizontal="center" vertical="center"/>
    </xf>
    <xf numFmtId="0" fontId="31" fillId="14" borderId="68" xfId="0" applyFont="1" applyFill="1" applyBorder="1" applyAlignment="1" applyProtection="1">
      <alignment horizontal="center" vertical="center"/>
    </xf>
    <xf numFmtId="0" fontId="47" fillId="3" borderId="28" xfId="0" applyFont="1" applyFill="1" applyBorder="1" applyAlignment="1" applyProtection="1">
      <alignment horizontal="left" vertical="center" wrapText="1"/>
    </xf>
    <xf numFmtId="0" fontId="47" fillId="3" borderId="30" xfId="0" applyFont="1" applyFill="1" applyBorder="1" applyAlignment="1" applyProtection="1">
      <alignment horizontal="left" vertical="center" wrapText="1"/>
    </xf>
    <xf numFmtId="0" fontId="47" fillId="3" borderId="27" xfId="0" applyFont="1" applyFill="1" applyBorder="1" applyAlignment="1" applyProtection="1">
      <alignment horizontal="left" vertical="center" wrapText="1"/>
    </xf>
    <xf numFmtId="0" fontId="47" fillId="7" borderId="28" xfId="0" applyFont="1" applyFill="1" applyBorder="1" applyAlignment="1" applyProtection="1">
      <alignment horizontal="left" vertical="center" wrapText="1"/>
    </xf>
    <xf numFmtId="0" fontId="47" fillId="7" borderId="30" xfId="0" applyFont="1" applyFill="1" applyBorder="1" applyAlignment="1" applyProtection="1">
      <alignment horizontal="left" vertical="center" wrapText="1"/>
    </xf>
    <xf numFmtId="0" fontId="47" fillId="7" borderId="27" xfId="0" applyFont="1" applyFill="1" applyBorder="1" applyAlignment="1" applyProtection="1">
      <alignment horizontal="left" vertical="center" wrapText="1"/>
    </xf>
    <xf numFmtId="0" fontId="28" fillId="0" borderId="26" xfId="0" applyFont="1" applyBorder="1" applyAlignment="1" applyProtection="1">
      <alignment horizontal="left" vertical="center"/>
    </xf>
    <xf numFmtId="0" fontId="47" fillId="5" borderId="28" xfId="0" applyFont="1" applyFill="1" applyBorder="1" applyAlignment="1" applyProtection="1">
      <alignment horizontal="left" vertical="center" wrapText="1"/>
    </xf>
    <xf numFmtId="0" fontId="47" fillId="5" borderId="30" xfId="0" applyFont="1" applyFill="1" applyBorder="1" applyAlignment="1" applyProtection="1">
      <alignment horizontal="left" vertical="center" wrapText="1"/>
    </xf>
    <xf numFmtId="0" fontId="47" fillId="5" borderId="27" xfId="0" applyFont="1" applyFill="1" applyBorder="1" applyAlignment="1" applyProtection="1">
      <alignment horizontal="left" vertical="center" wrapText="1"/>
    </xf>
    <xf numFmtId="0" fontId="47" fillId="6" borderId="28" xfId="0" applyFont="1" applyFill="1" applyBorder="1" applyAlignment="1" applyProtection="1">
      <alignment horizontal="left" vertical="center" wrapText="1"/>
    </xf>
    <xf numFmtId="0" fontId="47" fillId="6" borderId="30" xfId="0" applyFont="1" applyFill="1" applyBorder="1" applyAlignment="1" applyProtection="1">
      <alignment horizontal="left" vertical="center" wrapText="1"/>
    </xf>
    <xf numFmtId="0" fontId="47" fillId="6" borderId="27" xfId="0" applyFont="1" applyFill="1" applyBorder="1" applyAlignment="1" applyProtection="1">
      <alignment horizontal="left" vertical="center" wrapText="1"/>
    </xf>
    <xf numFmtId="0" fontId="47" fillId="4" borderId="28" xfId="0" applyFont="1" applyFill="1" applyBorder="1" applyAlignment="1" applyProtection="1">
      <alignment horizontal="left" vertical="center" wrapText="1"/>
    </xf>
    <xf numFmtId="0" fontId="47" fillId="4" borderId="30" xfId="0" applyFont="1" applyFill="1" applyBorder="1" applyAlignment="1" applyProtection="1">
      <alignment horizontal="left" vertical="center" wrapText="1"/>
    </xf>
    <xf numFmtId="0" fontId="47" fillId="4" borderId="27" xfId="0" applyFont="1" applyFill="1" applyBorder="1" applyAlignment="1" applyProtection="1">
      <alignment horizontal="left" vertical="center" wrapText="1"/>
    </xf>
    <xf numFmtId="0" fontId="47" fillId="12" borderId="28" xfId="0" applyFont="1" applyFill="1" applyBorder="1" applyAlignment="1" applyProtection="1">
      <alignment horizontal="left" vertical="center" wrapText="1"/>
    </xf>
    <xf numFmtId="0" fontId="47" fillId="12" borderId="30" xfId="0" applyFont="1" applyFill="1" applyBorder="1" applyAlignment="1" applyProtection="1">
      <alignment horizontal="left" vertical="center" wrapText="1"/>
    </xf>
    <xf numFmtId="0" fontId="47" fillId="12" borderId="27" xfId="0" applyFont="1" applyFill="1" applyBorder="1" applyAlignment="1" applyProtection="1">
      <alignment horizontal="left" vertical="center" wrapText="1"/>
    </xf>
    <xf numFmtId="164" fontId="45" fillId="0" borderId="28" xfId="1" applyFont="1" applyFill="1" applyBorder="1" applyAlignment="1" applyProtection="1">
      <alignment horizontal="center" vertical="center"/>
    </xf>
    <xf numFmtId="164" fontId="45" fillId="0" borderId="27" xfId="1" applyFont="1" applyFill="1" applyBorder="1" applyAlignment="1" applyProtection="1">
      <alignment horizontal="center" vertical="center"/>
    </xf>
    <xf numFmtId="0" fontId="31" fillId="10" borderId="68" xfId="0" applyFont="1" applyFill="1" applyBorder="1" applyAlignment="1" applyProtection="1">
      <alignment horizontal="left" vertical="top" wrapText="1"/>
    </xf>
    <xf numFmtId="0" fontId="31" fillId="11" borderId="68" xfId="0" applyFont="1" applyFill="1" applyBorder="1" applyAlignment="1" applyProtection="1">
      <alignment horizontal="left" vertical="top" wrapText="1"/>
    </xf>
    <xf numFmtId="0" fontId="31" fillId="2" borderId="68" xfId="0" applyFont="1" applyFill="1" applyBorder="1" applyAlignment="1" applyProtection="1">
      <alignment horizontal="left" vertical="top" wrapText="1"/>
    </xf>
    <xf numFmtId="0" fontId="43" fillId="9" borderId="68" xfId="0" applyFont="1" applyFill="1" applyBorder="1" applyAlignment="1" applyProtection="1">
      <alignment horizontal="center" vertical="center"/>
    </xf>
    <xf numFmtId="0" fontId="48" fillId="8" borderId="68" xfId="0" applyFont="1" applyFill="1" applyBorder="1" applyAlignment="1" applyProtection="1">
      <alignment horizontal="left" vertical="center"/>
    </xf>
  </cellXfs>
  <cellStyles count="12">
    <cellStyle name="Excel Built-in Normal" xfId="5" xr:uid="{00000000-0005-0000-0000-000000000000}"/>
    <cellStyle name="Normal" xfId="0" builtinId="0"/>
    <cellStyle name="Normal 2" xfId="2" xr:uid="{00000000-0005-0000-0000-000002000000}"/>
    <cellStyle name="Normal 2 2" xfId="8" xr:uid="{00000000-0005-0000-0000-000003000000}"/>
    <cellStyle name="Normal 3" xfId="3" xr:uid="{00000000-0005-0000-0000-000004000000}"/>
    <cellStyle name="Normal 3 2" xfId="10" xr:uid="{00000000-0005-0000-0000-000005000000}"/>
    <cellStyle name="Normal 4" xfId="6" xr:uid="{00000000-0005-0000-0000-000006000000}"/>
    <cellStyle name="Procent 2" xfId="11" xr:uid="{00000000-0005-0000-0000-000007000000}"/>
    <cellStyle name="Valuta" xfId="1" builtinId="4"/>
    <cellStyle name="Valuta 2" xfId="4" xr:uid="{00000000-0005-0000-0000-000009000000}"/>
    <cellStyle name="Valuta 2 2" xfId="9" xr:uid="{00000000-0005-0000-0000-00000A000000}"/>
    <cellStyle name="Valuta 3" xfId="7"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D7E4BD"/>
      <rgbColor rgb="00800080"/>
      <rgbColor rgb="00008080"/>
      <rgbColor rgb="00BFBFBF"/>
      <rgbColor rgb="00808080"/>
      <rgbColor rgb="00C4BD97"/>
      <rgbColor rgb="00993366"/>
      <rgbColor rgb="00FFFFCC"/>
      <rgbColor rgb="00DBEEF4"/>
      <rgbColor rgb="00660066"/>
      <rgbColor rgb="00CCCCCC"/>
      <rgbColor rgb="000066CC"/>
      <rgbColor rgb="00C6D9F1"/>
      <rgbColor rgb="00000080"/>
      <rgbColor rgb="00FF00FF"/>
      <rgbColor rgb="00EDEAAF"/>
      <rgbColor rgb="0000FFFF"/>
      <rgbColor rgb="00800080"/>
      <rgbColor rgb="00800000"/>
      <rgbColor rgb="00008080"/>
      <rgbColor rgb="000000FF"/>
      <rgbColor rgb="0000CCFF"/>
      <rgbColor rgb="00F2F2F2"/>
      <rgbColor rgb="00CCFFCC"/>
      <rgbColor rgb="00FFFF99"/>
      <rgbColor rgb="008EB4E3"/>
      <rgbColor rgb="00E6B9B8"/>
      <rgbColor rgb="00CCC1DA"/>
      <rgbColor rgb="00FCD5B5"/>
      <rgbColor rgb="003366FF"/>
      <rgbColor rgb="00B7DEE8"/>
      <rgbColor rgb="0099FF66"/>
      <rgbColor rgb="00FFC000"/>
      <rgbColor rgb="00DDD9C3"/>
      <rgbColor rgb="00FF6600"/>
      <rgbColor rgb="00E6E0EC"/>
      <rgbColor rgb="00A6A6A6"/>
      <rgbColor rgb="00003366"/>
      <rgbColor rgb="00339966"/>
      <rgbColor rgb="00003300"/>
      <rgbColor rgb="00333300"/>
      <rgbColor rgb="00993300"/>
      <rgbColor rgb="00993366"/>
      <rgbColor rgb="00333399"/>
      <rgbColor rgb="00333333"/>
    </indexedColors>
    <mruColors>
      <color rgb="FF21F4FF"/>
      <color rgb="FFFFFF99"/>
      <color rgb="FF3366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L$11"/>
</file>

<file path=xl/ctrlProps/ctrlProp2.xml><?xml version="1.0" encoding="utf-8"?>
<formControlPr xmlns="http://schemas.microsoft.com/office/spreadsheetml/2009/9/main" objectType="CheckBox" fmlaLink="$L$17"/>
</file>

<file path=xl/ctrlProps/ctrlProp3.xml><?xml version="1.0" encoding="utf-8"?>
<formControlPr xmlns="http://schemas.microsoft.com/office/spreadsheetml/2009/9/main" objectType="CheckBox" fmlaLink="$L$13"/>
</file>

<file path=xl/ctrlProps/ctrlProp4.xml><?xml version="1.0" encoding="utf-8"?>
<formControlPr xmlns="http://schemas.microsoft.com/office/spreadsheetml/2009/9/main" objectType="CheckBox" fmlaLink="$L$15"/>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12700</xdr:colOff>
          <xdr:row>0</xdr:row>
          <xdr:rowOff>88900</xdr:rowOff>
        </xdr:from>
        <xdr:to>
          <xdr:col>3</xdr:col>
          <xdr:colOff>476250</xdr:colOff>
          <xdr:row>1</xdr:row>
          <xdr:rowOff>0</xdr:rowOff>
        </xdr:to>
        <xdr:sp macro="" textlink="">
          <xdr:nvSpPr>
            <xdr:cNvPr id="1053" name="Check Box 1"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solidFill>
              <a:srgbClr val="00FFFF" mc:Ignorable="a14" a14:legacySpreadsheetColorIndex="15"/>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sv-SE" sz="1000" b="0" i="0" u="none" strike="noStrike" baseline="0">
                  <a:solidFill>
                    <a:srgbClr val="000000"/>
                  </a:solidFill>
                  <a:latin typeface="Arial"/>
                  <a:cs typeface="Arial"/>
                </a:rPr>
                <a:t>Lågspänning (om inget MUA)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12700</xdr:colOff>
          <xdr:row>55</xdr:row>
          <xdr:rowOff>88900</xdr:rowOff>
        </xdr:from>
        <xdr:to>
          <xdr:col>3</xdr:col>
          <xdr:colOff>247650</xdr:colOff>
          <xdr:row>56</xdr:row>
          <xdr:rowOff>76200</xdr:rowOff>
        </xdr:to>
        <xdr:sp macro="" textlink="">
          <xdr:nvSpPr>
            <xdr:cNvPr id="1056" name="Check Box 1"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solidFill>
              <a:srgbClr val="00FFFF" mc:Ignorable="a14" a14:legacySpreadsheetColorIndex="15"/>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sv-SE" sz="1000" b="0" i="0" u="none" strike="noStrike" baseline="0">
                  <a:solidFill>
                    <a:srgbClr val="000000"/>
                  </a:solidFill>
                  <a:latin typeface="Arial"/>
                  <a:cs typeface="Arial"/>
                </a:rPr>
                <a:t>Förhöjd minimiersättning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546100</xdr:colOff>
          <xdr:row>0</xdr:row>
          <xdr:rowOff>88900</xdr:rowOff>
        </xdr:from>
        <xdr:to>
          <xdr:col>5</xdr:col>
          <xdr:colOff>590550</xdr:colOff>
          <xdr:row>1</xdr:row>
          <xdr:rowOff>0</xdr:rowOff>
        </xdr:to>
        <xdr:sp macro="" textlink="">
          <xdr:nvSpPr>
            <xdr:cNvPr id="1066" name="Check Box 1"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solidFill>
              <a:srgbClr val="00FFFF" mc:Ignorable="a14" a14:legacySpreadsheetColorIndex="15"/>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sv-SE" sz="1000" b="0" i="0" u="none" strike="noStrike" baseline="0">
                  <a:solidFill>
                    <a:srgbClr val="000000"/>
                  </a:solidFill>
                  <a:latin typeface="Arial"/>
                  <a:cs typeface="Arial"/>
                </a:rPr>
                <a:t>Storskogsbruksavtalet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660400</xdr:colOff>
          <xdr:row>0</xdr:row>
          <xdr:rowOff>88900</xdr:rowOff>
        </xdr:from>
        <xdr:to>
          <xdr:col>8</xdr:col>
          <xdr:colOff>323850</xdr:colOff>
          <xdr:row>1</xdr:row>
          <xdr:rowOff>0</xdr:rowOff>
        </xdr:to>
        <xdr:sp macro="" textlink="">
          <xdr:nvSpPr>
            <xdr:cNvPr id="1067" name="Check Box 1"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FFFF" mc:Ignorable="a14" a14:legacySpreadsheetColorIndex="15"/>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sv-SE" sz="1000" b="0" i="0" u="none" strike="noStrike" baseline="0">
                  <a:solidFill>
                    <a:srgbClr val="000000"/>
                  </a:solidFill>
                  <a:latin typeface="Arial"/>
                  <a:cs typeface="Arial"/>
                </a:rPr>
                <a:t>Ingen grundersättning ska utgå</a:t>
              </a:r>
            </a:p>
          </xdr:txBody>
        </xdr:sp>
        <xdr:clientData fPrintsWithSheet="0"/>
      </xdr:twoCellAnchor>
    </mc:Choice>
    <mc:Fallback/>
  </mc:AlternateContent>
  <xdr:twoCellAnchor>
    <xdr:from>
      <xdr:col>8</xdr:col>
      <xdr:colOff>520703</xdr:colOff>
      <xdr:row>0</xdr:row>
      <xdr:rowOff>82550</xdr:rowOff>
    </xdr:from>
    <xdr:to>
      <xdr:col>9</xdr:col>
      <xdr:colOff>762853</xdr:colOff>
      <xdr:row>1</xdr:row>
      <xdr:rowOff>156800</xdr:rowOff>
    </xdr:to>
    <xdr:sp macro="" textlink="">
      <xdr:nvSpPr>
        <xdr:cNvPr id="9" name="bmkLogo" descr="bmkLogo">
          <a:extLst>
            <a:ext uri="{FF2B5EF4-FFF2-40B4-BE49-F238E27FC236}">
              <a16:creationId xmlns:a16="http://schemas.microsoft.com/office/drawing/2014/main" id="{00000000-0008-0000-0000-000009000000}"/>
            </a:ext>
          </a:extLst>
        </xdr:cNvPr>
        <xdr:cNvSpPr txBox="1">
          <a:spLocks noChangeAspect="1" noChangeArrowheads="1"/>
        </xdr:cNvSpPr>
      </xdr:nvSpPr>
      <xdr:spPr bwMode="auto">
        <a:xfrm>
          <a:off x="6223003" y="82550"/>
          <a:ext cx="1004150" cy="360000"/>
        </a:xfrm>
        <a:prstGeom prst="rect">
          <a:avLst/>
        </a:prstGeom>
        <a:blipFill dpi="0" rotWithShape="0">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0"/>
            </a:spcAft>
          </a:pPr>
          <a:r>
            <a:rPr lang="sv-SE" sz="1000">
              <a:effectLst/>
              <a:latin typeface="Calibri Light"/>
              <a:ea typeface="Times New Roman"/>
              <a:cs typeface="Times New Roman"/>
            </a:rPr>
            <a:t> </a:t>
          </a:r>
        </a:p>
      </xdr:txBody>
    </xdr:sp>
    <xdr:clientData/>
  </xdr:twoCellAnchor>
  <xdr:twoCellAnchor>
    <xdr:from>
      <xdr:col>8</xdr:col>
      <xdr:colOff>498230</xdr:colOff>
      <xdr:row>66</xdr:row>
      <xdr:rowOff>80597</xdr:rowOff>
    </xdr:from>
    <xdr:to>
      <xdr:col>9</xdr:col>
      <xdr:colOff>740380</xdr:colOff>
      <xdr:row>66</xdr:row>
      <xdr:rowOff>440597</xdr:rowOff>
    </xdr:to>
    <xdr:sp macro="" textlink="">
      <xdr:nvSpPr>
        <xdr:cNvPr id="11" name="bmkLogo" descr="bmkLogo">
          <a:extLst>
            <a:ext uri="{FF2B5EF4-FFF2-40B4-BE49-F238E27FC236}">
              <a16:creationId xmlns:a16="http://schemas.microsoft.com/office/drawing/2014/main" id="{00000000-0008-0000-0000-00000B000000}"/>
            </a:ext>
          </a:extLst>
        </xdr:cNvPr>
        <xdr:cNvSpPr txBox="1">
          <a:spLocks noChangeAspect="1" noChangeArrowheads="1"/>
        </xdr:cNvSpPr>
      </xdr:nvSpPr>
      <xdr:spPr bwMode="auto">
        <a:xfrm>
          <a:off x="6198576" y="11979520"/>
          <a:ext cx="1004150" cy="360000"/>
        </a:xfrm>
        <a:prstGeom prst="rect">
          <a:avLst/>
        </a:prstGeom>
        <a:blipFill dpi="0" rotWithShape="0">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0"/>
            </a:spcAft>
          </a:pPr>
          <a:r>
            <a:rPr lang="sv-SE" sz="1000">
              <a:effectLst/>
              <a:latin typeface="Calibri Light"/>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5</xdr:row>
      <xdr:rowOff>209550</xdr:rowOff>
    </xdr:from>
    <xdr:to>
      <xdr:col>8</xdr:col>
      <xdr:colOff>141817</xdr:colOff>
      <xdr:row>33</xdr:row>
      <xdr:rowOff>37222</xdr:rowOff>
    </xdr:to>
    <xdr:pic>
      <xdr:nvPicPr>
        <xdr:cNvPr id="10" name="Bildobjekt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a:stretch>
          <a:fillRect/>
        </a:stretch>
      </xdr:blipFill>
      <xdr:spPr>
        <a:xfrm>
          <a:off x="2514600" y="1495425"/>
          <a:ext cx="8466667" cy="7028572"/>
        </a:xfrm>
        <a:prstGeom prst="rect">
          <a:avLst/>
        </a:prstGeom>
      </xdr:spPr>
    </xdr:pic>
    <xdr:clientData/>
  </xdr:twoCellAnchor>
  <xdr:twoCellAnchor editAs="oneCell">
    <xdr:from>
      <xdr:col>1</xdr:col>
      <xdr:colOff>361950</xdr:colOff>
      <xdr:row>32</xdr:row>
      <xdr:rowOff>57150</xdr:rowOff>
    </xdr:from>
    <xdr:to>
      <xdr:col>8</xdr:col>
      <xdr:colOff>151342</xdr:colOff>
      <xdr:row>62</xdr:row>
      <xdr:rowOff>237139</xdr:rowOff>
    </xdr:to>
    <xdr:pic>
      <xdr:nvPicPr>
        <xdr:cNvPr id="8" name="Bildobjekt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stretch>
          <a:fillRect/>
        </a:stretch>
      </xdr:blipFill>
      <xdr:spPr>
        <a:xfrm>
          <a:off x="2524125" y="8286750"/>
          <a:ext cx="8466667" cy="7895239"/>
        </a:xfrm>
        <a:prstGeom prst="rect">
          <a:avLst/>
        </a:prstGeom>
      </xdr:spPr>
    </xdr:pic>
    <xdr:clientData/>
  </xdr:twoCellAnchor>
  <xdr:oneCellAnchor>
    <xdr:from>
      <xdr:col>2</xdr:col>
      <xdr:colOff>1343025</xdr:colOff>
      <xdr:row>0</xdr:row>
      <xdr:rowOff>95250</xdr:rowOff>
    </xdr:from>
    <xdr:ext cx="1552575" cy="1104900"/>
    <xdr:sp macro="" textlink="">
      <xdr:nvSpPr>
        <xdr:cNvPr id="4" name="Bildtext 1 3">
          <a:extLst>
            <a:ext uri="{FF2B5EF4-FFF2-40B4-BE49-F238E27FC236}">
              <a16:creationId xmlns:a16="http://schemas.microsoft.com/office/drawing/2014/main" id="{00000000-0008-0000-0100-000004000000}"/>
            </a:ext>
          </a:extLst>
        </xdr:cNvPr>
        <xdr:cNvSpPr/>
      </xdr:nvSpPr>
      <xdr:spPr bwMode="auto">
        <a:xfrm>
          <a:off x="4933950" y="95250"/>
          <a:ext cx="1552575" cy="1104900"/>
        </a:xfrm>
        <a:prstGeom prst="borderCallout1">
          <a:avLst>
            <a:gd name="adj1" fmla="val 98380"/>
            <a:gd name="adj2" fmla="val 49807"/>
            <a:gd name="adj3" fmla="val 129497"/>
            <a:gd name="adj4" fmla="val 49692"/>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Storskogsbruk</a:t>
          </a:r>
          <a:r>
            <a:rPr lang="sv-SE" sz="1100" b="0" i="0" u="none" strike="noStrike">
              <a:solidFill>
                <a:schemeClr val="dk1"/>
              </a:solidFill>
              <a:effectLst/>
              <a:latin typeface="+mn-lt"/>
              <a:ea typeface="+mn-ea"/>
              <a:cs typeface="+mn-cs"/>
            </a:rPr>
            <a:t>:</a:t>
          </a:r>
        </a:p>
        <a:p>
          <a:pPr algn="l"/>
          <a:r>
            <a:rPr lang="sv-SE" sz="1100" b="0" i="0" u="none" strike="noStrike">
              <a:solidFill>
                <a:schemeClr val="dk1"/>
              </a:solidFill>
              <a:effectLst/>
              <a:latin typeface="+mn-lt"/>
              <a:ea typeface="+mn-ea"/>
              <a:cs typeface="+mn-cs"/>
            </a:rPr>
            <a:t>Alternativet  </a:t>
          </a:r>
          <a:r>
            <a:rPr lang="sv-SE" sz="1100" b="0" i="0" u="sng" strike="noStrike">
              <a:solidFill>
                <a:schemeClr val="dk1"/>
              </a:solidFill>
              <a:effectLst/>
              <a:latin typeface="+mn-lt"/>
              <a:ea typeface="+mn-ea"/>
              <a:cs typeface="+mn-cs"/>
            </a:rPr>
            <a:t>måste </a:t>
          </a:r>
          <a:r>
            <a:rPr lang="sv-SE" sz="1100" b="0" i="0" u="none" strike="noStrike">
              <a:solidFill>
                <a:schemeClr val="dk1"/>
              </a:solidFill>
              <a:effectLst/>
              <a:latin typeface="+mn-lt"/>
              <a:ea typeface="+mn-ea"/>
              <a:cs typeface="+mn-cs"/>
            </a:rPr>
            <a:t>användas när värdering ska göras enligt Storskogsbruksavtalet.</a:t>
          </a:r>
          <a:endParaRPr lang="sv-SE" sz="1100"/>
        </a:p>
      </xdr:txBody>
    </xdr:sp>
    <xdr:clientData/>
  </xdr:oneCellAnchor>
  <xdr:oneCellAnchor>
    <xdr:from>
      <xdr:col>1</xdr:col>
      <xdr:colOff>742949</xdr:colOff>
      <xdr:row>0</xdr:row>
      <xdr:rowOff>95250</xdr:rowOff>
    </xdr:from>
    <xdr:ext cx="1876425" cy="1106063"/>
    <xdr:sp macro="" textlink="">
      <xdr:nvSpPr>
        <xdr:cNvPr id="5" name="Bildtext 1 4">
          <a:extLst>
            <a:ext uri="{FF2B5EF4-FFF2-40B4-BE49-F238E27FC236}">
              <a16:creationId xmlns:a16="http://schemas.microsoft.com/office/drawing/2014/main" id="{00000000-0008-0000-0100-000005000000}"/>
            </a:ext>
          </a:extLst>
        </xdr:cNvPr>
        <xdr:cNvSpPr/>
      </xdr:nvSpPr>
      <xdr:spPr bwMode="auto">
        <a:xfrm>
          <a:off x="2905124" y="95250"/>
          <a:ext cx="1876425" cy="1106063"/>
        </a:xfrm>
        <a:prstGeom prst="borderCallout1">
          <a:avLst>
            <a:gd name="adj1" fmla="val 98380"/>
            <a:gd name="adj2" fmla="val 49807"/>
            <a:gd name="adj3" fmla="val 127478"/>
            <a:gd name="adj4" fmla="val 49784"/>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Lågspänning (om inget MUA):</a:t>
          </a:r>
        </a:p>
        <a:p>
          <a:pPr algn="l"/>
          <a:r>
            <a:rPr lang="sv-SE" sz="1100" b="0" i="0" u="none" strike="noStrike">
              <a:solidFill>
                <a:schemeClr val="dk1"/>
              </a:solidFill>
              <a:effectLst/>
              <a:latin typeface="+mn-lt"/>
              <a:ea typeface="+mn-ea"/>
              <a:cs typeface="+mn-cs"/>
            </a:rPr>
            <a:t>Alternativet används när värderingen avser intrång med endast lågspänningsledningar och markägaren </a:t>
          </a:r>
          <a:r>
            <a:rPr lang="sv-SE" sz="1100" b="0" i="0" u="sng" strike="noStrike">
              <a:solidFill>
                <a:schemeClr val="dk1"/>
              </a:solidFill>
              <a:effectLst/>
              <a:latin typeface="+mn-lt"/>
              <a:ea typeface="+mn-ea"/>
              <a:cs typeface="+mn-cs"/>
            </a:rPr>
            <a:t>är kund </a:t>
          </a:r>
          <a:r>
            <a:rPr lang="sv-SE" sz="1100" b="0" i="0" u="none" strike="noStrike">
              <a:solidFill>
                <a:schemeClr val="dk1"/>
              </a:solidFill>
              <a:effectLst/>
              <a:latin typeface="+mn-lt"/>
              <a:ea typeface="+mn-ea"/>
              <a:cs typeface="+mn-cs"/>
            </a:rPr>
            <a:t>till nätbolaget.</a:t>
          </a:r>
          <a:endParaRPr lang="sv-SE" sz="1100"/>
        </a:p>
      </xdr:txBody>
    </xdr:sp>
    <xdr:clientData/>
  </xdr:oneCellAnchor>
  <xdr:oneCellAnchor>
    <xdr:from>
      <xdr:col>0</xdr:col>
      <xdr:colOff>392117</xdr:colOff>
      <xdr:row>7</xdr:row>
      <xdr:rowOff>93663</xdr:rowOff>
    </xdr:from>
    <xdr:ext cx="1857375" cy="589383"/>
    <xdr:sp macro="" textlink="">
      <xdr:nvSpPr>
        <xdr:cNvPr id="7" name="Bildtext 1 6">
          <a:extLst>
            <a:ext uri="{FF2B5EF4-FFF2-40B4-BE49-F238E27FC236}">
              <a16:creationId xmlns:a16="http://schemas.microsoft.com/office/drawing/2014/main" id="{00000000-0008-0000-0100-000007000000}"/>
            </a:ext>
          </a:extLst>
        </xdr:cNvPr>
        <xdr:cNvSpPr/>
      </xdr:nvSpPr>
      <xdr:spPr bwMode="auto">
        <a:xfrm>
          <a:off x="392117" y="1871663"/>
          <a:ext cx="1857375" cy="589383"/>
        </a:xfrm>
        <a:prstGeom prst="borderCallout1">
          <a:avLst>
            <a:gd name="adj1" fmla="val 74953"/>
            <a:gd name="adj2" fmla="val 100402"/>
            <a:gd name="adj3" fmla="val 74608"/>
            <a:gd name="adj4" fmla="val 135390"/>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Fastighetsinformation:</a:t>
          </a:r>
        </a:p>
        <a:p>
          <a:pPr algn="l"/>
          <a:r>
            <a:rPr lang="sv-SE" sz="1100" b="0" i="0" u="none" strike="noStrike">
              <a:solidFill>
                <a:schemeClr val="dk1"/>
              </a:solidFill>
              <a:effectLst/>
              <a:latin typeface="+mn-lt"/>
              <a:ea typeface="+mn-ea"/>
              <a:cs typeface="+mn-cs"/>
            </a:rPr>
            <a:t>Här anges uppgifter om den aktuella</a:t>
          </a:r>
          <a:r>
            <a:rPr lang="sv-SE" sz="1100" b="0" i="0" u="none" strike="noStrike" baseline="0">
              <a:solidFill>
                <a:schemeClr val="dk1"/>
              </a:solidFill>
              <a:effectLst/>
              <a:latin typeface="+mn-lt"/>
              <a:ea typeface="+mn-ea"/>
              <a:cs typeface="+mn-cs"/>
            </a:rPr>
            <a:t> fastigheten</a:t>
          </a:r>
          <a:endParaRPr lang="sv-SE" sz="1100"/>
        </a:p>
      </xdr:txBody>
    </xdr:sp>
    <xdr:clientData/>
  </xdr:oneCellAnchor>
  <xdr:oneCellAnchor>
    <xdr:from>
      <xdr:col>8</xdr:col>
      <xdr:colOff>571500</xdr:colOff>
      <xdr:row>9</xdr:row>
      <xdr:rowOff>19050</xdr:rowOff>
    </xdr:from>
    <xdr:ext cx="1943100" cy="589383"/>
    <xdr:sp macro="" textlink="">
      <xdr:nvSpPr>
        <xdr:cNvPr id="6" name="Bildtext 1 5">
          <a:extLst>
            <a:ext uri="{FF2B5EF4-FFF2-40B4-BE49-F238E27FC236}">
              <a16:creationId xmlns:a16="http://schemas.microsoft.com/office/drawing/2014/main" id="{00000000-0008-0000-0100-000006000000}"/>
            </a:ext>
          </a:extLst>
        </xdr:cNvPr>
        <xdr:cNvSpPr/>
      </xdr:nvSpPr>
      <xdr:spPr bwMode="auto">
        <a:xfrm>
          <a:off x="11410950" y="2333625"/>
          <a:ext cx="1943100" cy="589383"/>
        </a:xfrm>
        <a:prstGeom prst="borderCallout1">
          <a:avLst>
            <a:gd name="adj1" fmla="val 48428"/>
            <a:gd name="adj2" fmla="val -1069"/>
            <a:gd name="adj3" fmla="val 47403"/>
            <a:gd name="adj4" fmla="val -30736"/>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Projektsinformation:</a:t>
          </a:r>
        </a:p>
        <a:p>
          <a:pPr algn="l"/>
          <a:r>
            <a:rPr lang="sv-SE" sz="1100" b="0" i="0" u="none" strike="noStrike">
              <a:solidFill>
                <a:schemeClr val="dk1"/>
              </a:solidFill>
              <a:effectLst/>
              <a:latin typeface="+mn-lt"/>
              <a:ea typeface="+mn-ea"/>
              <a:cs typeface="+mn-cs"/>
            </a:rPr>
            <a:t>Här anges uppgifter om det aktuella projektet </a:t>
          </a:r>
          <a:endParaRPr lang="sv-SE" sz="1100"/>
        </a:p>
      </xdr:txBody>
    </xdr:sp>
    <xdr:clientData/>
  </xdr:oneCellAnchor>
  <xdr:oneCellAnchor>
    <xdr:from>
      <xdr:col>0</xdr:col>
      <xdr:colOff>392117</xdr:colOff>
      <xdr:row>13</xdr:row>
      <xdr:rowOff>190506</xdr:rowOff>
    </xdr:from>
    <xdr:ext cx="1857375" cy="933836"/>
    <xdr:sp macro="" textlink="">
      <xdr:nvSpPr>
        <xdr:cNvPr id="9" name="Bildtext 1 8">
          <a:extLst>
            <a:ext uri="{FF2B5EF4-FFF2-40B4-BE49-F238E27FC236}">
              <a16:creationId xmlns:a16="http://schemas.microsoft.com/office/drawing/2014/main" id="{00000000-0008-0000-0100-000009000000}"/>
            </a:ext>
          </a:extLst>
        </xdr:cNvPr>
        <xdr:cNvSpPr/>
      </xdr:nvSpPr>
      <xdr:spPr bwMode="auto">
        <a:xfrm>
          <a:off x="392117" y="3492506"/>
          <a:ext cx="1857375" cy="933836"/>
        </a:xfrm>
        <a:prstGeom prst="borderCallout1">
          <a:avLst>
            <a:gd name="adj1" fmla="val 32198"/>
            <a:gd name="adj2" fmla="val 99808"/>
            <a:gd name="adj3" fmla="val 32515"/>
            <a:gd name="adj4" fmla="val 118382"/>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Beskrivning:</a:t>
          </a:r>
          <a:r>
            <a:rPr lang="sv-SE" sz="1100" b="0" i="0" u="none" strike="noStrike" baseline="0">
              <a:solidFill>
                <a:schemeClr val="dk1"/>
              </a:solidFill>
              <a:effectLst/>
              <a:latin typeface="+mn-lt"/>
              <a:ea typeface="+mn-ea"/>
              <a:cs typeface="+mn-cs"/>
            </a:rPr>
            <a:t> </a:t>
          </a:r>
        </a:p>
        <a:p>
          <a:pPr algn="l"/>
          <a:r>
            <a:rPr lang="sv-SE" sz="1100" b="0" i="0" u="none" strike="noStrike">
              <a:solidFill>
                <a:schemeClr val="dk1"/>
              </a:solidFill>
              <a:effectLst/>
              <a:latin typeface="+mn-lt"/>
              <a:ea typeface="+mn-ea"/>
              <a:cs typeface="+mn-cs"/>
            </a:rPr>
            <a:t>Under rubrikerna "Beskrivning</a:t>
          </a:r>
          <a:r>
            <a:rPr lang="sv-SE" sz="1100" b="0" i="0" u="none" strike="noStrike" baseline="0">
              <a:solidFill>
                <a:schemeClr val="dk1"/>
              </a:solidFill>
              <a:effectLst/>
              <a:latin typeface="+mn-lt"/>
              <a:ea typeface="+mn-ea"/>
              <a:cs typeface="+mn-cs"/>
            </a:rPr>
            <a:t>" anges en förklaring till vad som placerats ut utöver det som visas i kartan</a:t>
          </a:r>
          <a:endParaRPr lang="sv-SE" sz="1100"/>
        </a:p>
      </xdr:txBody>
    </xdr:sp>
    <xdr:clientData/>
  </xdr:oneCellAnchor>
  <xdr:oneCellAnchor>
    <xdr:from>
      <xdr:col>8</xdr:col>
      <xdr:colOff>590550</xdr:colOff>
      <xdr:row>17</xdr:row>
      <xdr:rowOff>200026</xdr:rowOff>
    </xdr:from>
    <xdr:ext cx="1943100" cy="933836"/>
    <xdr:sp macro="" textlink="">
      <xdr:nvSpPr>
        <xdr:cNvPr id="12" name="Bildtext 1 11">
          <a:extLst>
            <a:ext uri="{FF2B5EF4-FFF2-40B4-BE49-F238E27FC236}">
              <a16:creationId xmlns:a16="http://schemas.microsoft.com/office/drawing/2014/main" id="{00000000-0008-0000-0100-00000C000000}"/>
            </a:ext>
          </a:extLst>
        </xdr:cNvPr>
        <xdr:cNvSpPr/>
      </xdr:nvSpPr>
      <xdr:spPr bwMode="auto">
        <a:xfrm>
          <a:off x="11430000" y="4572001"/>
          <a:ext cx="1943100" cy="933836"/>
        </a:xfrm>
        <a:prstGeom prst="borderCallout1">
          <a:avLst>
            <a:gd name="adj1" fmla="val 48817"/>
            <a:gd name="adj2" fmla="val -1174"/>
            <a:gd name="adj3" fmla="val 48640"/>
            <a:gd name="adj4" fmla="val -174926"/>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Nätstationer/kabelskåp/skyltar:</a:t>
          </a:r>
        </a:p>
        <a:p>
          <a:pPr algn="l"/>
          <a:r>
            <a:rPr lang="sv-SE" sz="1100" b="0" i="0" u="none" strike="noStrike">
              <a:solidFill>
                <a:schemeClr val="dk1"/>
              </a:solidFill>
              <a:effectLst/>
              <a:latin typeface="+mn-lt"/>
              <a:ea typeface="+mn-ea"/>
              <a:cs typeface="+mn-cs"/>
            </a:rPr>
            <a:t>Här</a:t>
          </a:r>
          <a:r>
            <a:rPr lang="sv-SE" sz="1100" b="0" i="0" u="none" strike="noStrike" baseline="0">
              <a:solidFill>
                <a:schemeClr val="dk1"/>
              </a:solidFill>
              <a:effectLst/>
              <a:latin typeface="+mn-lt"/>
              <a:ea typeface="+mn-ea"/>
              <a:cs typeface="+mn-cs"/>
            </a:rPr>
            <a:t> anges aktuell typ och markslag avseende placering för  den nätstation, kabelskåp eller skylt som ska placeras ut.</a:t>
          </a:r>
          <a:endParaRPr lang="sv-SE" sz="1100"/>
        </a:p>
      </xdr:txBody>
    </xdr:sp>
    <xdr:clientData/>
  </xdr:oneCellAnchor>
  <xdr:oneCellAnchor>
    <xdr:from>
      <xdr:col>9</xdr:col>
      <xdr:colOff>19049</xdr:colOff>
      <xdr:row>38</xdr:row>
      <xdr:rowOff>68255</xdr:rowOff>
    </xdr:from>
    <xdr:ext cx="1952626" cy="417156"/>
    <xdr:sp macro="" textlink="">
      <xdr:nvSpPr>
        <xdr:cNvPr id="13" name="Bildtext 1 12">
          <a:extLst>
            <a:ext uri="{FF2B5EF4-FFF2-40B4-BE49-F238E27FC236}">
              <a16:creationId xmlns:a16="http://schemas.microsoft.com/office/drawing/2014/main" id="{00000000-0008-0000-0100-00000D000000}"/>
            </a:ext>
          </a:extLst>
        </xdr:cNvPr>
        <xdr:cNvSpPr/>
      </xdr:nvSpPr>
      <xdr:spPr bwMode="auto">
        <a:xfrm>
          <a:off x="11468099" y="9840905"/>
          <a:ext cx="1952626" cy="417156"/>
        </a:xfrm>
        <a:prstGeom prst="borderCallout1">
          <a:avLst>
            <a:gd name="adj1" fmla="val 48281"/>
            <a:gd name="adj2" fmla="val -86"/>
            <a:gd name="adj3" fmla="val -63422"/>
            <a:gd name="adj4" fmla="val -211260"/>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Storskogsbruksavtalet:</a:t>
          </a:r>
        </a:p>
        <a:p>
          <a:pPr algn="l"/>
          <a:r>
            <a:rPr lang="sv-SE" sz="1100" b="0" i="0" u="none" strike="noStrike">
              <a:solidFill>
                <a:schemeClr val="dk1"/>
              </a:solidFill>
              <a:effectLst/>
              <a:latin typeface="+mn-lt"/>
              <a:ea typeface="+mn-ea"/>
              <a:cs typeface="+mn-cs"/>
            </a:rPr>
            <a:t>Här</a:t>
          </a:r>
          <a:r>
            <a:rPr lang="sv-SE" sz="1100" b="0" i="0" u="none" strike="noStrike" baseline="0">
              <a:solidFill>
                <a:schemeClr val="dk1"/>
              </a:solidFill>
              <a:effectLst/>
              <a:latin typeface="+mn-lt"/>
              <a:ea typeface="+mn-ea"/>
              <a:cs typeface="+mn-cs"/>
            </a:rPr>
            <a:t> anges aktuellt prisområde.</a:t>
          </a:r>
        </a:p>
      </xdr:txBody>
    </xdr:sp>
    <xdr:clientData/>
  </xdr:oneCellAnchor>
  <xdr:oneCellAnchor>
    <xdr:from>
      <xdr:col>9</xdr:col>
      <xdr:colOff>19050</xdr:colOff>
      <xdr:row>41</xdr:row>
      <xdr:rowOff>136518</xdr:rowOff>
    </xdr:from>
    <xdr:ext cx="1943100" cy="761610"/>
    <xdr:sp macro="" textlink="">
      <xdr:nvSpPr>
        <xdr:cNvPr id="14" name="Bildtext 1 13">
          <a:extLst>
            <a:ext uri="{FF2B5EF4-FFF2-40B4-BE49-F238E27FC236}">
              <a16:creationId xmlns:a16="http://schemas.microsoft.com/office/drawing/2014/main" id="{00000000-0008-0000-0100-00000E000000}"/>
            </a:ext>
          </a:extLst>
        </xdr:cNvPr>
        <xdr:cNvSpPr/>
      </xdr:nvSpPr>
      <xdr:spPr bwMode="auto">
        <a:xfrm>
          <a:off x="11468100" y="10680693"/>
          <a:ext cx="1943100" cy="761610"/>
        </a:xfrm>
        <a:prstGeom prst="borderCallout1">
          <a:avLst>
            <a:gd name="adj1" fmla="val 52189"/>
            <a:gd name="adj2" fmla="val -509"/>
            <a:gd name="adj3" fmla="val 51632"/>
            <a:gd name="adj4" fmla="val -108888"/>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Storskogsbruksavtalet (REV):</a:t>
          </a:r>
        </a:p>
        <a:p>
          <a:pPr algn="l"/>
          <a:r>
            <a:rPr lang="sv-SE" sz="1100" b="0" i="0" u="none" strike="noStrike">
              <a:solidFill>
                <a:schemeClr val="dk1"/>
              </a:solidFill>
              <a:effectLst/>
              <a:latin typeface="+mn-lt"/>
              <a:ea typeface="+mn-ea"/>
              <a:cs typeface="+mn-cs"/>
            </a:rPr>
            <a:t>Här</a:t>
          </a:r>
          <a:r>
            <a:rPr lang="sv-SE" sz="1100" b="0" i="0" u="none" strike="noStrike" baseline="0">
              <a:solidFill>
                <a:schemeClr val="dk1"/>
              </a:solidFill>
              <a:effectLst/>
              <a:latin typeface="+mn-lt"/>
              <a:ea typeface="+mn-ea"/>
              <a:cs typeface="+mn-cs"/>
            </a:rPr>
            <a:t> anges vilken zon av väganläggningen som markledning ska placeras inom.</a:t>
          </a:r>
          <a:endParaRPr lang="sv-SE" sz="1100"/>
        </a:p>
      </xdr:txBody>
    </xdr:sp>
    <xdr:clientData/>
  </xdr:oneCellAnchor>
  <xdr:oneCellAnchor>
    <xdr:from>
      <xdr:col>0</xdr:col>
      <xdr:colOff>369893</xdr:colOff>
      <xdr:row>43</xdr:row>
      <xdr:rowOff>253153</xdr:rowOff>
    </xdr:from>
    <xdr:ext cx="1857375" cy="1450516"/>
    <xdr:sp macro="" textlink="">
      <xdr:nvSpPr>
        <xdr:cNvPr id="15" name="Bildtext 1 14">
          <a:extLst>
            <a:ext uri="{FF2B5EF4-FFF2-40B4-BE49-F238E27FC236}">
              <a16:creationId xmlns:a16="http://schemas.microsoft.com/office/drawing/2014/main" id="{00000000-0008-0000-0100-00000F000000}"/>
            </a:ext>
          </a:extLst>
        </xdr:cNvPr>
        <xdr:cNvSpPr/>
      </xdr:nvSpPr>
      <xdr:spPr bwMode="auto">
        <a:xfrm>
          <a:off x="369893" y="11311678"/>
          <a:ext cx="1857375" cy="1450516"/>
        </a:xfrm>
        <a:prstGeom prst="borderCallout1">
          <a:avLst>
            <a:gd name="adj1" fmla="val 69431"/>
            <a:gd name="adj2" fmla="val 99760"/>
            <a:gd name="adj3" fmla="val 69948"/>
            <a:gd name="adj4" fmla="val 118253"/>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Förhöjd Minimiersättning</a:t>
          </a:r>
          <a:r>
            <a:rPr lang="sv-SE" sz="1100" b="0" i="0" u="none" strike="noStrike">
              <a:solidFill>
                <a:schemeClr val="dk1"/>
              </a:solidFill>
              <a:effectLst/>
              <a:latin typeface="+mn-lt"/>
              <a:ea typeface="+mn-ea"/>
              <a:cs typeface="+mn-cs"/>
            </a:rPr>
            <a:t>:</a:t>
          </a:r>
        </a:p>
        <a:p>
          <a:pPr algn="l"/>
          <a:r>
            <a:rPr lang="sv-SE" sz="1100" b="0" i="0" u="none" strike="noStrike">
              <a:solidFill>
                <a:schemeClr val="dk1"/>
              </a:solidFill>
              <a:effectLst/>
              <a:latin typeface="+mn-lt"/>
              <a:ea typeface="+mn-ea"/>
              <a:cs typeface="+mn-cs"/>
            </a:rPr>
            <a:t>Alternativet</a:t>
          </a:r>
          <a:r>
            <a:rPr lang="sv-SE" sz="1100" b="0" i="0" u="none" strike="noStrike" baseline="0">
              <a:solidFill>
                <a:schemeClr val="dk1"/>
              </a:solidFill>
              <a:effectLst/>
              <a:latin typeface="+mn-lt"/>
              <a:ea typeface="+mn-ea"/>
              <a:cs typeface="+mn-cs"/>
            </a:rPr>
            <a:t> används när modellen för förhöjd minimiersättning är aktuell. Om tveksamhet råder måste frågan kontrolleras med ansvarig avdelning på nätbolaget.</a:t>
          </a:r>
          <a:endParaRPr lang="sv-SE" sz="1100"/>
        </a:p>
      </xdr:txBody>
    </xdr:sp>
    <xdr:clientData/>
  </xdr:oneCellAnchor>
  <xdr:oneCellAnchor>
    <xdr:from>
      <xdr:col>4</xdr:col>
      <xdr:colOff>190500</xdr:colOff>
      <xdr:row>0</xdr:row>
      <xdr:rowOff>95250</xdr:rowOff>
    </xdr:from>
    <xdr:ext cx="2724150" cy="1104900"/>
    <xdr:sp macro="" textlink="">
      <xdr:nvSpPr>
        <xdr:cNvPr id="18" name="Bildtext 1 17">
          <a:extLst>
            <a:ext uri="{FF2B5EF4-FFF2-40B4-BE49-F238E27FC236}">
              <a16:creationId xmlns:a16="http://schemas.microsoft.com/office/drawing/2014/main" id="{00000000-0008-0000-0100-000012000000}"/>
            </a:ext>
          </a:extLst>
        </xdr:cNvPr>
        <xdr:cNvSpPr/>
      </xdr:nvSpPr>
      <xdr:spPr bwMode="auto">
        <a:xfrm>
          <a:off x="6638925" y="95250"/>
          <a:ext cx="2724150" cy="1104900"/>
        </a:xfrm>
        <a:prstGeom prst="borderCallout1">
          <a:avLst>
            <a:gd name="adj1" fmla="val 98380"/>
            <a:gd name="adj2" fmla="val 49807"/>
            <a:gd name="adj3" fmla="val 130360"/>
            <a:gd name="adj4" fmla="val 49507"/>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Ingen grundersättning</a:t>
          </a:r>
          <a:r>
            <a:rPr lang="sv-SE" sz="1100" b="1" i="0" u="sng" strike="noStrike" baseline="0">
              <a:solidFill>
                <a:schemeClr val="dk1"/>
              </a:solidFill>
              <a:effectLst/>
              <a:latin typeface="+mn-lt"/>
              <a:ea typeface="+mn-ea"/>
              <a:cs typeface="+mn-cs"/>
            </a:rPr>
            <a:t> ska utgå</a:t>
          </a:r>
          <a:endParaRPr lang="sv-SE" sz="1100" b="1" i="0" u="sng" strike="noStrike">
            <a:solidFill>
              <a:schemeClr val="dk1"/>
            </a:solidFill>
            <a:effectLst/>
            <a:latin typeface="+mn-lt"/>
            <a:ea typeface="+mn-ea"/>
            <a:cs typeface="+mn-cs"/>
          </a:endParaRPr>
        </a:p>
        <a:p>
          <a:pPr algn="l"/>
          <a:r>
            <a:rPr lang="sv-SE" sz="1100" b="0" i="0" u="none" strike="noStrike">
              <a:solidFill>
                <a:schemeClr val="dk1"/>
              </a:solidFill>
              <a:effectLst/>
              <a:latin typeface="+mn-lt"/>
              <a:ea typeface="+mn-ea"/>
              <a:cs typeface="+mn-cs"/>
            </a:rPr>
            <a:t>Alternativet används när ingen grundersättning ska utgå.</a:t>
          </a:r>
          <a:r>
            <a:rPr lang="sv-SE" sz="1100" b="0" i="0" u="none" strike="noStrike" baseline="0">
              <a:solidFill>
                <a:schemeClr val="dk1"/>
              </a:solidFill>
              <a:effectLst/>
              <a:latin typeface="+mn-lt"/>
              <a:ea typeface="+mn-ea"/>
              <a:cs typeface="+mn-cs"/>
            </a:rPr>
            <a:t> T.ex. när intrång görs med endast markägarens egna servisledning .</a:t>
          </a:r>
          <a:endParaRPr lang="sv-SE" sz="1100"/>
        </a:p>
      </xdr:txBody>
    </xdr:sp>
    <xdr:clientData/>
  </xdr:oneCellAnchor>
  <xdr:oneCellAnchor>
    <xdr:from>
      <xdr:col>0</xdr:col>
      <xdr:colOff>357192</xdr:colOff>
      <xdr:row>26</xdr:row>
      <xdr:rowOff>238125</xdr:rowOff>
    </xdr:from>
    <xdr:ext cx="1857374" cy="1680669"/>
    <xdr:sp macro="" textlink="">
      <xdr:nvSpPr>
        <xdr:cNvPr id="19" name="Bildtext 1 18">
          <a:extLst>
            <a:ext uri="{FF2B5EF4-FFF2-40B4-BE49-F238E27FC236}">
              <a16:creationId xmlns:a16="http://schemas.microsoft.com/office/drawing/2014/main" id="{00000000-0008-0000-0100-000013000000}"/>
            </a:ext>
          </a:extLst>
        </xdr:cNvPr>
        <xdr:cNvSpPr/>
      </xdr:nvSpPr>
      <xdr:spPr bwMode="auto">
        <a:xfrm>
          <a:off x="357192" y="6842125"/>
          <a:ext cx="1857374" cy="1680669"/>
        </a:xfrm>
        <a:prstGeom prst="borderCallout1">
          <a:avLst>
            <a:gd name="adj1" fmla="val 52531"/>
            <a:gd name="adj2" fmla="val 100340"/>
            <a:gd name="adj3" fmla="val 52434"/>
            <a:gd name="adj4" fmla="val 118518"/>
          </a:avLst>
        </a:prstGeom>
        <a:ln>
          <a:headEnd type="none" w="med" len="med"/>
          <a:tailEnd type="triangl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baseline="0">
              <a:solidFill>
                <a:schemeClr val="dk1"/>
              </a:solidFill>
              <a:effectLst/>
              <a:latin typeface="+mn-lt"/>
              <a:ea typeface="+mn-ea"/>
              <a:cs typeface="+mn-cs"/>
            </a:rPr>
            <a:t>Rotnetto:</a:t>
          </a:r>
        </a:p>
        <a:p>
          <a:pPr algn="l"/>
          <a:r>
            <a:rPr lang="sv-SE" sz="1100" b="0" i="0" u="none" strike="noStrike" baseline="0">
              <a:solidFill>
                <a:schemeClr val="dk1"/>
              </a:solidFill>
              <a:effectLst/>
              <a:latin typeface="+mn-lt"/>
              <a:ea typeface="+mn-ea"/>
              <a:cs typeface="+mn-cs"/>
            </a:rPr>
            <a:t>Här anges det totala rotnetto som redovisas i aktuell värderingsbilaga. </a:t>
          </a:r>
        </a:p>
        <a:p>
          <a:pPr algn="l"/>
          <a:endParaRPr lang="sv-SE" sz="1100" b="0" i="0" u="none" strike="noStrike" baseline="0">
            <a:solidFill>
              <a:schemeClr val="dk1"/>
            </a:solidFill>
            <a:effectLst/>
            <a:latin typeface="+mn-lt"/>
            <a:ea typeface="+mn-ea"/>
            <a:cs typeface="+mn-cs"/>
          </a:endParaRPr>
        </a:p>
        <a:p>
          <a:pPr algn="l"/>
          <a:r>
            <a:rPr lang="sv-SE" sz="1100" b="0" i="0" u="none" strike="noStrike" baseline="0">
              <a:solidFill>
                <a:schemeClr val="dk1"/>
              </a:solidFill>
              <a:effectLst/>
              <a:latin typeface="+mn-lt"/>
              <a:ea typeface="+mn-ea"/>
              <a:cs typeface="+mn-cs"/>
            </a:rPr>
            <a:t>Observera att  ersättning för enstaka träd beräknad i VP bilaga: Enstaka Träd </a:t>
          </a:r>
          <a:r>
            <a:rPr lang="sv-SE" sz="1100" b="0" i="0" u="sng" strike="noStrike" baseline="0">
              <a:solidFill>
                <a:schemeClr val="dk1"/>
              </a:solidFill>
              <a:effectLst/>
              <a:latin typeface="+mn-lt"/>
              <a:ea typeface="+mn-ea"/>
              <a:cs typeface="+mn-cs"/>
            </a:rPr>
            <a:t>inte ska </a:t>
          </a:r>
          <a:r>
            <a:rPr lang="sv-SE" sz="1100" b="0" i="0" u="none" strike="noStrike" baseline="0">
              <a:solidFill>
                <a:schemeClr val="dk1"/>
              </a:solidFill>
              <a:effectLst/>
              <a:latin typeface="+mn-lt"/>
              <a:ea typeface="+mn-ea"/>
              <a:cs typeface="+mn-cs"/>
            </a:rPr>
            <a:t>föras in i fältet.</a:t>
          </a:r>
        </a:p>
        <a:p>
          <a:pPr algn="l"/>
          <a:endParaRPr lang="sv-SE" sz="1100" b="0" u="none"/>
        </a:p>
      </xdr:txBody>
    </xdr:sp>
    <xdr:clientData/>
  </xdr:oneCellAnchor>
  <xdr:oneCellAnchor>
    <xdr:from>
      <xdr:col>9</xdr:col>
      <xdr:colOff>9524</xdr:colOff>
      <xdr:row>33</xdr:row>
      <xdr:rowOff>66675</xdr:rowOff>
    </xdr:from>
    <xdr:ext cx="1952625" cy="933836"/>
    <xdr:sp macro="" textlink="">
      <xdr:nvSpPr>
        <xdr:cNvPr id="26" name="Bildtext 1 25">
          <a:extLst>
            <a:ext uri="{FF2B5EF4-FFF2-40B4-BE49-F238E27FC236}">
              <a16:creationId xmlns:a16="http://schemas.microsoft.com/office/drawing/2014/main" id="{00000000-0008-0000-0100-00001A000000}"/>
            </a:ext>
          </a:extLst>
        </xdr:cNvPr>
        <xdr:cNvSpPr/>
      </xdr:nvSpPr>
      <xdr:spPr bwMode="auto">
        <a:xfrm>
          <a:off x="11458574" y="8553450"/>
          <a:ext cx="1952625" cy="933836"/>
        </a:xfrm>
        <a:prstGeom prst="borderCallout1">
          <a:avLst>
            <a:gd name="adj1" fmla="val 23833"/>
            <a:gd name="adj2" fmla="val -573"/>
            <a:gd name="adj3" fmla="val 24240"/>
            <a:gd name="adj4" fmla="val -33722"/>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Övrigt</a:t>
          </a:r>
          <a:r>
            <a:rPr lang="sv-SE" sz="1100" b="1" i="0" u="sng" strike="noStrike" baseline="0">
              <a:solidFill>
                <a:schemeClr val="dk1"/>
              </a:solidFill>
              <a:effectLst/>
              <a:latin typeface="+mn-lt"/>
              <a:ea typeface="+mn-ea"/>
              <a:cs typeface="+mn-cs"/>
            </a:rPr>
            <a:t> intrång</a:t>
          </a:r>
          <a:r>
            <a:rPr lang="sv-SE" sz="1100" b="1" i="0" u="sng" strike="noStrike">
              <a:solidFill>
                <a:schemeClr val="dk1"/>
              </a:solidFill>
              <a:effectLst/>
              <a:latin typeface="+mn-lt"/>
              <a:ea typeface="+mn-ea"/>
              <a:cs typeface="+mn-cs"/>
            </a:rPr>
            <a:t>:</a:t>
          </a:r>
        </a:p>
        <a:p>
          <a:r>
            <a:rPr lang="sv-SE" sz="1100" b="0" i="0" baseline="0">
              <a:solidFill>
                <a:schemeClr val="dk1"/>
              </a:solidFill>
              <a:effectLst/>
              <a:latin typeface="+mn-lt"/>
              <a:ea typeface="+mn-ea"/>
              <a:cs typeface="+mn-cs"/>
            </a:rPr>
            <a:t>Här anges beräknad ersättning (exklusive ExprL 25%). Aktuell värderingsbilaga ska bifogas underlaget.</a:t>
          </a:r>
          <a:endParaRPr lang="sv-SE">
            <a:effectLst/>
          </a:endParaRPr>
        </a:p>
      </xdr:txBody>
    </xdr:sp>
    <xdr:clientData/>
  </xdr:oneCellAnchor>
  <xdr:oneCellAnchor>
    <xdr:from>
      <xdr:col>8</xdr:col>
      <xdr:colOff>600074</xdr:colOff>
      <xdr:row>23</xdr:row>
      <xdr:rowOff>152400</xdr:rowOff>
    </xdr:from>
    <xdr:ext cx="1952625" cy="1106063"/>
    <xdr:sp macro="" textlink="">
      <xdr:nvSpPr>
        <xdr:cNvPr id="35" name="Bildtext 1 34">
          <a:extLst>
            <a:ext uri="{FF2B5EF4-FFF2-40B4-BE49-F238E27FC236}">
              <a16:creationId xmlns:a16="http://schemas.microsoft.com/office/drawing/2014/main" id="{00000000-0008-0000-0100-000023000000}"/>
            </a:ext>
          </a:extLst>
        </xdr:cNvPr>
        <xdr:cNvSpPr/>
      </xdr:nvSpPr>
      <xdr:spPr bwMode="auto">
        <a:xfrm>
          <a:off x="11439524" y="6067425"/>
          <a:ext cx="1952625" cy="1106063"/>
        </a:xfrm>
        <a:prstGeom prst="borderCallout1">
          <a:avLst>
            <a:gd name="adj1" fmla="val 20261"/>
            <a:gd name="adj2" fmla="val -573"/>
            <a:gd name="adj3" fmla="val 20149"/>
            <a:gd name="adj4" fmla="val -31935"/>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r>
            <a:rPr lang="sv-SE" sz="1100" b="1" i="0" u="sng">
              <a:solidFill>
                <a:schemeClr val="dk1"/>
              </a:solidFill>
              <a:effectLst/>
              <a:latin typeface="+mn-lt"/>
              <a:ea typeface="+mn-ea"/>
              <a:cs typeface="+mn-cs"/>
            </a:rPr>
            <a:t>74-års åkernorm:</a:t>
          </a:r>
          <a:endParaRPr lang="sv-SE">
            <a:effectLst/>
          </a:endParaRPr>
        </a:p>
        <a:p>
          <a:r>
            <a:rPr lang="sv-SE" sz="1100" b="0" i="0">
              <a:solidFill>
                <a:schemeClr val="dk1"/>
              </a:solidFill>
              <a:effectLst/>
              <a:latin typeface="+mn-lt"/>
              <a:ea typeface="+mn-ea"/>
              <a:cs typeface="+mn-cs"/>
            </a:rPr>
            <a:t>Här</a:t>
          </a:r>
          <a:r>
            <a:rPr lang="sv-SE" sz="1100" b="0" i="0" baseline="0">
              <a:solidFill>
                <a:schemeClr val="dk1"/>
              </a:solidFill>
              <a:effectLst/>
              <a:latin typeface="+mn-lt"/>
              <a:ea typeface="+mn-ea"/>
              <a:cs typeface="+mn-cs"/>
            </a:rPr>
            <a:t> redovisas ersättningen som beräknats i avsedd mall (exklusive ExprL 25%). Aktuell värderingsbilaga ska bifogas underlaget.</a:t>
          </a:r>
          <a:endParaRPr lang="sv-SE">
            <a:effectLst/>
          </a:endParaRPr>
        </a:p>
      </xdr:txBody>
    </xdr:sp>
    <xdr:clientData/>
  </xdr:oneCellAnchor>
  <xdr:oneCellAnchor>
    <xdr:from>
      <xdr:col>8</xdr:col>
      <xdr:colOff>600074</xdr:colOff>
      <xdr:row>28</xdr:row>
      <xdr:rowOff>76200</xdr:rowOff>
    </xdr:from>
    <xdr:ext cx="1952625" cy="1106063"/>
    <xdr:sp macro="" textlink="">
      <xdr:nvSpPr>
        <xdr:cNvPr id="36" name="Bildtext 1 35">
          <a:extLst>
            <a:ext uri="{FF2B5EF4-FFF2-40B4-BE49-F238E27FC236}">
              <a16:creationId xmlns:a16="http://schemas.microsoft.com/office/drawing/2014/main" id="{00000000-0008-0000-0100-000024000000}"/>
            </a:ext>
          </a:extLst>
        </xdr:cNvPr>
        <xdr:cNvSpPr/>
      </xdr:nvSpPr>
      <xdr:spPr bwMode="auto">
        <a:xfrm>
          <a:off x="11439524" y="7277100"/>
          <a:ext cx="1952625" cy="1106063"/>
        </a:xfrm>
        <a:prstGeom prst="borderCallout1">
          <a:avLst>
            <a:gd name="adj1" fmla="val 96"/>
            <a:gd name="adj2" fmla="val 321"/>
            <a:gd name="adj3" fmla="val 112"/>
            <a:gd name="adj4" fmla="val -32342"/>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r>
            <a:rPr lang="sv-SE" sz="1100" b="1" i="0" u="sng" baseline="0">
              <a:solidFill>
                <a:schemeClr val="dk1"/>
              </a:solidFill>
              <a:effectLst/>
              <a:latin typeface="+mn-lt"/>
              <a:ea typeface="+mn-ea"/>
              <a:cs typeface="+mn-cs"/>
            </a:rPr>
            <a:t>Skogsmark:</a:t>
          </a:r>
          <a:endParaRPr lang="sv-SE">
            <a:effectLst/>
          </a:endParaRPr>
        </a:p>
        <a:p>
          <a:r>
            <a:rPr lang="sv-SE" sz="1100" b="0" i="0">
              <a:solidFill>
                <a:schemeClr val="dk1"/>
              </a:solidFill>
              <a:effectLst/>
              <a:latin typeface="+mn-lt"/>
              <a:ea typeface="+mn-ea"/>
              <a:cs typeface="+mn-cs"/>
            </a:rPr>
            <a:t>Här</a:t>
          </a:r>
          <a:r>
            <a:rPr lang="sv-SE" sz="1100" b="0" i="0" baseline="0">
              <a:solidFill>
                <a:schemeClr val="dk1"/>
              </a:solidFill>
              <a:effectLst/>
              <a:latin typeface="+mn-lt"/>
              <a:ea typeface="+mn-ea"/>
              <a:cs typeface="+mn-cs"/>
            </a:rPr>
            <a:t> redovisas ersättningen som beräknats i avsedd mall (exklusive ExprL 25%).  Aktuell värderingsbilaga ska bifogas underlaget.</a:t>
          </a:r>
          <a:endParaRPr lang="sv-SE">
            <a:effectLst/>
          </a:endParaRPr>
        </a:p>
      </xdr:txBody>
    </xdr:sp>
    <xdr:clientData/>
  </xdr:oneCellAnchor>
  <xdr:oneCellAnchor>
    <xdr:from>
      <xdr:col>0</xdr:col>
      <xdr:colOff>358779</xdr:colOff>
      <xdr:row>34</xdr:row>
      <xdr:rowOff>31750</xdr:rowOff>
    </xdr:from>
    <xdr:ext cx="1853691" cy="1450516"/>
    <xdr:sp macro="" textlink="">
      <xdr:nvSpPr>
        <xdr:cNvPr id="37" name="Bildtext 1 36">
          <a:extLst>
            <a:ext uri="{FF2B5EF4-FFF2-40B4-BE49-F238E27FC236}">
              <a16:creationId xmlns:a16="http://schemas.microsoft.com/office/drawing/2014/main" id="{00000000-0008-0000-0100-000025000000}"/>
            </a:ext>
          </a:extLst>
        </xdr:cNvPr>
        <xdr:cNvSpPr/>
      </xdr:nvSpPr>
      <xdr:spPr bwMode="auto">
        <a:xfrm>
          <a:off x="358779" y="8775700"/>
          <a:ext cx="1853691" cy="1450516"/>
        </a:xfrm>
        <a:prstGeom prst="borderCallout1">
          <a:avLst>
            <a:gd name="adj1" fmla="val 6681"/>
            <a:gd name="adj2" fmla="val 100571"/>
            <a:gd name="adj3" fmla="val 6800"/>
            <a:gd name="adj4" fmla="val 119186"/>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r>
            <a:rPr lang="sv-SE" sz="1100" b="1" i="0" u="sng">
              <a:solidFill>
                <a:schemeClr val="dk1"/>
              </a:solidFill>
              <a:effectLst/>
              <a:latin typeface="+mn-lt"/>
              <a:ea typeface="+mn-ea"/>
              <a:cs typeface="+mn-cs"/>
            </a:rPr>
            <a:t>Övrigt intrång:</a:t>
          </a:r>
          <a:endParaRPr lang="sv-SE">
            <a:effectLst/>
          </a:endParaRPr>
        </a:p>
        <a:p>
          <a:r>
            <a:rPr lang="sv-SE" sz="1100" b="0" i="0">
              <a:solidFill>
                <a:schemeClr val="dk1"/>
              </a:solidFill>
              <a:effectLst/>
              <a:latin typeface="+mn-lt"/>
              <a:ea typeface="+mn-ea"/>
              <a:cs typeface="+mn-cs"/>
            </a:rPr>
            <a:t>Här anges förtydliganden</a:t>
          </a:r>
          <a:r>
            <a:rPr lang="sv-SE" sz="1100" b="0" i="0" baseline="0">
              <a:solidFill>
                <a:schemeClr val="dk1"/>
              </a:solidFill>
              <a:effectLst/>
              <a:latin typeface="+mn-lt"/>
              <a:ea typeface="+mn-ea"/>
              <a:cs typeface="+mn-cs"/>
            </a:rPr>
            <a:t> avseende de övriga värderingar som gjorts. Exempelvis  värderingar inom tomtmark eller  inom detaljplan. Värderingsbilagor ska bifogas.</a:t>
          </a:r>
          <a:endParaRPr lang="sv-SE">
            <a:effectLst/>
          </a:endParaRPr>
        </a:p>
      </xdr:txBody>
    </xdr:sp>
    <xdr:clientData/>
  </xdr:oneCellAnchor>
  <xdr:oneCellAnchor>
    <xdr:from>
      <xdr:col>8</xdr:col>
      <xdr:colOff>581024</xdr:colOff>
      <xdr:row>12</xdr:row>
      <xdr:rowOff>85725</xdr:rowOff>
    </xdr:from>
    <xdr:ext cx="1952625" cy="1278290"/>
    <xdr:sp macro="" textlink="">
      <xdr:nvSpPr>
        <xdr:cNvPr id="38" name="Bildtext 1 37">
          <a:extLst>
            <a:ext uri="{FF2B5EF4-FFF2-40B4-BE49-F238E27FC236}">
              <a16:creationId xmlns:a16="http://schemas.microsoft.com/office/drawing/2014/main" id="{00000000-0008-0000-0100-000026000000}"/>
            </a:ext>
          </a:extLst>
        </xdr:cNvPr>
        <xdr:cNvSpPr/>
      </xdr:nvSpPr>
      <xdr:spPr bwMode="auto">
        <a:xfrm>
          <a:off x="11420474" y="3171825"/>
          <a:ext cx="1952625" cy="1278290"/>
        </a:xfrm>
        <a:prstGeom prst="borderCallout1">
          <a:avLst>
            <a:gd name="adj1" fmla="val 49926"/>
            <a:gd name="adj2" fmla="val -1061"/>
            <a:gd name="adj3" fmla="val 49667"/>
            <a:gd name="adj4" fmla="val -101690"/>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r>
            <a:rPr lang="sv-SE" sz="1100" b="1" i="0" u="sng">
              <a:solidFill>
                <a:schemeClr val="dk1"/>
              </a:solidFill>
              <a:effectLst/>
              <a:latin typeface="+mn-lt"/>
              <a:ea typeface="+mn-ea"/>
              <a:cs typeface="+mn-cs"/>
            </a:rPr>
            <a:t>Bredd:</a:t>
          </a:r>
          <a:r>
            <a:rPr lang="sv-SE" sz="1100" b="0" i="0" baseline="0">
              <a:solidFill>
                <a:schemeClr val="dk1"/>
              </a:solidFill>
              <a:effectLst/>
              <a:latin typeface="+mn-lt"/>
              <a:ea typeface="+mn-ea"/>
              <a:cs typeface="+mn-cs"/>
            </a:rPr>
            <a:t> </a:t>
          </a:r>
          <a:endParaRPr lang="sv-SE">
            <a:effectLst/>
          </a:endParaRPr>
        </a:p>
        <a:p>
          <a:r>
            <a:rPr lang="sv-SE" sz="1100" b="0" i="0">
              <a:solidFill>
                <a:schemeClr val="dk1"/>
              </a:solidFill>
              <a:effectLst/>
              <a:latin typeface="+mn-lt"/>
              <a:ea typeface="+mn-ea"/>
              <a:cs typeface="+mn-cs"/>
            </a:rPr>
            <a:t>Normal</a:t>
          </a:r>
          <a:r>
            <a:rPr lang="sv-SE" sz="1100" b="0" i="0" baseline="0">
              <a:solidFill>
                <a:schemeClr val="dk1"/>
              </a:solidFill>
              <a:effectLst/>
              <a:latin typeface="+mn-lt"/>
              <a:ea typeface="+mn-ea"/>
              <a:cs typeface="+mn-cs"/>
            </a:rPr>
            <a:t> schaktbredd är en (1) meter. </a:t>
          </a:r>
          <a:r>
            <a:rPr lang="sv-SE" sz="1100" b="0" i="0">
              <a:solidFill>
                <a:schemeClr val="dk1"/>
              </a:solidFill>
              <a:effectLst/>
              <a:latin typeface="+mn-lt"/>
              <a:ea typeface="+mn-ea"/>
              <a:cs typeface="+mn-cs"/>
            </a:rPr>
            <a:t>Om ersättning</a:t>
          </a:r>
          <a:r>
            <a:rPr lang="sv-SE" sz="1100" b="0" i="0" baseline="0">
              <a:solidFill>
                <a:schemeClr val="dk1"/>
              </a:solidFill>
              <a:effectLst/>
              <a:latin typeface="+mn-lt"/>
              <a:ea typeface="+mn-ea"/>
              <a:cs typeface="+mn-cs"/>
            </a:rPr>
            <a:t> ej ska utgå för aktuell ledning sätts bredden till noll (0) meter. Redovisning av schaktbredd bör då ske under fältet [Beskrivning]. </a:t>
          </a:r>
        </a:p>
      </xdr:txBody>
    </xdr:sp>
    <xdr:clientData/>
  </xdr:oneCellAnchor>
  <xdr:oneCellAnchor>
    <xdr:from>
      <xdr:col>2</xdr:col>
      <xdr:colOff>1276348</xdr:colOff>
      <xdr:row>63</xdr:row>
      <xdr:rowOff>95988</xdr:rowOff>
    </xdr:from>
    <xdr:ext cx="4667252" cy="799361"/>
    <xdr:sp macro="" textlink="">
      <xdr:nvSpPr>
        <xdr:cNvPr id="40" name="Bildtext 1 39">
          <a:extLst>
            <a:ext uri="{FF2B5EF4-FFF2-40B4-BE49-F238E27FC236}">
              <a16:creationId xmlns:a16="http://schemas.microsoft.com/office/drawing/2014/main" id="{00000000-0008-0000-0100-000028000000}"/>
            </a:ext>
          </a:extLst>
        </xdr:cNvPr>
        <xdr:cNvSpPr/>
      </xdr:nvSpPr>
      <xdr:spPr bwMode="auto">
        <a:xfrm>
          <a:off x="4867273" y="16298013"/>
          <a:ext cx="4667252" cy="799361"/>
        </a:xfrm>
        <a:prstGeom prst="borderCallout1">
          <a:avLst>
            <a:gd name="adj1" fmla="val -950"/>
            <a:gd name="adj2" fmla="val 18536"/>
            <a:gd name="adj3" fmla="val -181000"/>
            <a:gd name="adj4" fmla="val 18205"/>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Ägd</a:t>
          </a:r>
          <a:r>
            <a:rPr lang="sv-SE" sz="1100" b="1" i="0" u="sng" strike="noStrike" baseline="0">
              <a:solidFill>
                <a:schemeClr val="dk1"/>
              </a:solidFill>
              <a:effectLst/>
              <a:latin typeface="+mn-lt"/>
              <a:ea typeface="+mn-ea"/>
              <a:cs typeface="+mn-cs"/>
            </a:rPr>
            <a:t> andel:</a:t>
          </a:r>
        </a:p>
        <a:p>
          <a:pPr marL="0" marR="0" indent="0" algn="l" defTabSz="914400" eaLnBrk="1" fontAlgn="auto" latinLnBrk="0" hangingPunct="1">
            <a:lnSpc>
              <a:spcPct val="100000"/>
            </a:lnSpc>
            <a:spcBef>
              <a:spcPts val="0"/>
            </a:spcBef>
            <a:spcAft>
              <a:spcPts val="0"/>
            </a:spcAft>
            <a:buClrTx/>
            <a:buSzTx/>
            <a:buFontTx/>
            <a:buNone/>
            <a:tabLst/>
            <a:defRPr/>
          </a:pPr>
          <a:r>
            <a:rPr lang="sv-SE" sz="1100" b="0" i="0" u="none" strike="noStrike" baseline="0">
              <a:solidFill>
                <a:schemeClr val="dk1"/>
              </a:solidFill>
              <a:effectLst/>
              <a:latin typeface="+mn-lt"/>
              <a:ea typeface="+mn-ea"/>
              <a:cs typeface="+mn-cs"/>
            </a:rPr>
            <a:t>Andelen a</a:t>
          </a:r>
          <a:r>
            <a:rPr lang="sv-SE" sz="1100" b="0" i="0" baseline="0">
              <a:solidFill>
                <a:schemeClr val="dk1"/>
              </a:solidFill>
              <a:effectLst/>
              <a:latin typeface="+mn-lt"/>
              <a:ea typeface="+mn-ea"/>
              <a:cs typeface="+mn-cs"/>
            </a:rPr>
            <a:t>nges som bråktal (</a:t>
          </a:r>
          <a:r>
            <a:rPr lang="sv-SE" sz="1100" b="1" i="0" baseline="0">
              <a:solidFill>
                <a:schemeClr val="dk1"/>
              </a:solidFill>
              <a:effectLst/>
              <a:latin typeface="+mn-lt"/>
              <a:ea typeface="+mn-ea"/>
              <a:cs typeface="+mn-cs"/>
            </a:rPr>
            <a:t>t.ex. 1/2</a:t>
          </a:r>
          <a:r>
            <a:rPr lang="sv-SE" sz="1100" b="0" i="0" baseline="0">
              <a:solidFill>
                <a:schemeClr val="dk1"/>
              </a:solidFill>
              <a:effectLst/>
              <a:latin typeface="+mn-lt"/>
              <a:ea typeface="+mn-ea"/>
              <a:cs typeface="+mn-cs"/>
            </a:rPr>
            <a:t>).</a:t>
          </a:r>
          <a:endParaRPr lang="sv-SE">
            <a:effectLst/>
          </a:endParaRPr>
        </a:p>
        <a:p>
          <a:pPr algn="l"/>
          <a:r>
            <a:rPr lang="sv-SE" sz="1100" b="0" i="0" u="none" strike="noStrike" baseline="0">
              <a:solidFill>
                <a:schemeClr val="dk1"/>
              </a:solidFill>
              <a:effectLst/>
              <a:latin typeface="+mn-lt"/>
              <a:ea typeface="+mn-ea"/>
              <a:cs typeface="+mn-cs"/>
            </a:rPr>
            <a:t>Genom att samtliga delägares lagfarna andel anges i mallen kommer respektive markägares andel av ersättningen redovisas under fältet [Ersättning]. </a:t>
          </a:r>
          <a:endParaRPr lang="sv-SE" sz="1100" b="0" u="none"/>
        </a:p>
      </xdr:txBody>
    </xdr:sp>
    <xdr:clientData/>
  </xdr:oneCellAnchor>
  <xdr:oneCellAnchor>
    <xdr:from>
      <xdr:col>0</xdr:col>
      <xdr:colOff>2095499</xdr:colOff>
      <xdr:row>63</xdr:row>
      <xdr:rowOff>85726</xdr:rowOff>
    </xdr:from>
    <xdr:ext cx="2419351" cy="847724"/>
    <xdr:sp macro="" textlink="">
      <xdr:nvSpPr>
        <xdr:cNvPr id="23" name="Bildtext 1 22">
          <a:extLst>
            <a:ext uri="{FF2B5EF4-FFF2-40B4-BE49-F238E27FC236}">
              <a16:creationId xmlns:a16="http://schemas.microsoft.com/office/drawing/2014/main" id="{00000000-0008-0000-0100-000017000000}"/>
            </a:ext>
          </a:extLst>
        </xdr:cNvPr>
        <xdr:cNvSpPr/>
      </xdr:nvSpPr>
      <xdr:spPr bwMode="auto">
        <a:xfrm>
          <a:off x="2095499" y="16287751"/>
          <a:ext cx="2419351" cy="847724"/>
        </a:xfrm>
        <a:prstGeom prst="borderCallout1">
          <a:avLst>
            <a:gd name="adj1" fmla="val 103"/>
            <a:gd name="adj2" fmla="val 49760"/>
            <a:gd name="adj3" fmla="val -176913"/>
            <a:gd name="adj4" fmla="val 50465"/>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Namn</a:t>
          </a:r>
          <a:r>
            <a:rPr lang="sv-SE" sz="1100" b="1" i="0" u="sng" strike="noStrike" baseline="0">
              <a:solidFill>
                <a:schemeClr val="dk1"/>
              </a:solidFill>
              <a:effectLst/>
              <a:latin typeface="+mn-lt"/>
              <a:ea typeface="+mn-ea"/>
              <a:cs typeface="+mn-cs"/>
            </a:rPr>
            <a:t> (personnr)</a:t>
          </a:r>
        </a:p>
        <a:p>
          <a:pPr algn="l"/>
          <a:r>
            <a:rPr lang="sv-SE" sz="1100" b="0" i="0" u="none" strike="noStrike" baseline="0">
              <a:solidFill>
                <a:schemeClr val="dk1"/>
              </a:solidFill>
              <a:effectLst/>
              <a:latin typeface="+mn-lt"/>
              <a:ea typeface="+mn-ea"/>
              <a:cs typeface="+mn-cs"/>
            </a:rPr>
            <a:t>Anges som:</a:t>
          </a:r>
        </a:p>
        <a:p>
          <a:pPr algn="l"/>
          <a:r>
            <a:rPr lang="sv-SE" sz="1100" b="0" i="0" u="none" strike="noStrike" baseline="0">
              <a:solidFill>
                <a:schemeClr val="dk1"/>
              </a:solidFill>
              <a:effectLst/>
              <a:latin typeface="+mn-lt"/>
              <a:ea typeface="+mn-ea"/>
              <a:cs typeface="+mn-cs"/>
            </a:rPr>
            <a:t>Förnamn Efternamn (personnummer), Organisation (organisationsnummer) </a:t>
          </a:r>
          <a:endParaRPr lang="sv-SE" sz="1100" b="1" i="0" u="none" strike="noStrike" baseline="0">
            <a:solidFill>
              <a:schemeClr val="dk1"/>
            </a:solidFill>
            <a:effectLst/>
            <a:latin typeface="+mn-lt"/>
            <a:ea typeface="+mn-ea"/>
            <a:cs typeface="+mn-cs"/>
          </a:endParaRPr>
        </a:p>
      </xdr:txBody>
    </xdr:sp>
    <xdr:clientData/>
  </xdr:oneCellAnchor>
  <xdr:oneCellAnchor>
    <xdr:from>
      <xdr:col>0</xdr:col>
      <xdr:colOff>314325</xdr:colOff>
      <xdr:row>56</xdr:row>
      <xdr:rowOff>104776</xdr:rowOff>
    </xdr:from>
    <xdr:ext cx="1866899" cy="1333500"/>
    <xdr:sp macro="" textlink="">
      <xdr:nvSpPr>
        <xdr:cNvPr id="24" name="Bildtext 1 23">
          <a:extLst>
            <a:ext uri="{FF2B5EF4-FFF2-40B4-BE49-F238E27FC236}">
              <a16:creationId xmlns:a16="http://schemas.microsoft.com/office/drawing/2014/main" id="{00000000-0008-0000-0100-000018000000}"/>
            </a:ext>
          </a:extLst>
        </xdr:cNvPr>
        <xdr:cNvSpPr/>
      </xdr:nvSpPr>
      <xdr:spPr bwMode="auto">
        <a:xfrm>
          <a:off x="314325" y="14506576"/>
          <a:ext cx="1866899" cy="1333500"/>
        </a:xfrm>
        <a:prstGeom prst="borderCallout1">
          <a:avLst>
            <a:gd name="adj1" fmla="val 19999"/>
            <a:gd name="adj2" fmla="val 100551"/>
            <a:gd name="adj3" fmla="val 20013"/>
            <a:gd name="adj4" fmla="val 119238"/>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baseline="0">
              <a:solidFill>
                <a:schemeClr val="dk1"/>
              </a:solidFill>
              <a:effectLst/>
              <a:latin typeface="+mn-lt"/>
              <a:ea typeface="+mn-ea"/>
              <a:cs typeface="+mn-cs"/>
            </a:rPr>
            <a:t>Information om ägare och ägd andel</a:t>
          </a:r>
        </a:p>
        <a:p>
          <a:pPr algn="l"/>
          <a:r>
            <a:rPr lang="sv-SE" sz="1100" b="0" i="0" u="none" strike="noStrike" baseline="0">
              <a:solidFill>
                <a:schemeClr val="dk1"/>
              </a:solidFill>
              <a:effectLst/>
              <a:latin typeface="+mn-lt"/>
              <a:ea typeface="+mn-ea"/>
              <a:cs typeface="+mn-cs"/>
            </a:rPr>
            <a:t>De grå fälten avseende: Namn, Personnummer samt Ägd andel ska vara ifyllda innan underlaget skickas ut till markägarna.</a:t>
          </a:r>
          <a:endParaRPr lang="sv-SE" sz="1100" b="1" i="0" u="none" strike="noStrike" baseline="0">
            <a:solidFill>
              <a:schemeClr val="dk1"/>
            </a:solidFill>
            <a:effectLst/>
            <a:latin typeface="+mn-lt"/>
            <a:ea typeface="+mn-ea"/>
            <a:cs typeface="+mn-cs"/>
          </a:endParaRPr>
        </a:p>
      </xdr:txBody>
    </xdr:sp>
    <xdr:clientData/>
  </xdr:oneCellAnchor>
  <xdr:oneCellAnchor>
    <xdr:from>
      <xdr:col>0</xdr:col>
      <xdr:colOff>384179</xdr:colOff>
      <xdr:row>9</xdr:row>
      <xdr:rowOff>247650</xdr:rowOff>
    </xdr:from>
    <xdr:ext cx="1857375" cy="790575"/>
    <xdr:sp macro="" textlink="">
      <xdr:nvSpPr>
        <xdr:cNvPr id="25" name="Bildtext 1 24">
          <a:extLst>
            <a:ext uri="{FF2B5EF4-FFF2-40B4-BE49-F238E27FC236}">
              <a16:creationId xmlns:a16="http://schemas.microsoft.com/office/drawing/2014/main" id="{00000000-0008-0000-0100-000019000000}"/>
            </a:ext>
          </a:extLst>
        </xdr:cNvPr>
        <xdr:cNvSpPr/>
      </xdr:nvSpPr>
      <xdr:spPr bwMode="auto">
        <a:xfrm>
          <a:off x="384179" y="2533650"/>
          <a:ext cx="1857375" cy="790575"/>
        </a:xfrm>
        <a:prstGeom prst="borderCallout1">
          <a:avLst>
            <a:gd name="adj1" fmla="val 17654"/>
            <a:gd name="adj2" fmla="val 99807"/>
            <a:gd name="adj3" fmla="val 16425"/>
            <a:gd name="adj4" fmla="val 145479"/>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Fastighetsnr:</a:t>
          </a:r>
        </a:p>
        <a:p>
          <a:pPr algn="l"/>
          <a:r>
            <a:rPr lang="sv-SE" sz="1100" b="0" i="0" u="none" strike="noStrike">
              <a:solidFill>
                <a:schemeClr val="dk1"/>
              </a:solidFill>
              <a:effectLst/>
              <a:latin typeface="+mn-lt"/>
              <a:ea typeface="+mn-ea"/>
              <a:cs typeface="+mn-cs"/>
            </a:rPr>
            <a:t>Används</a:t>
          </a:r>
          <a:r>
            <a:rPr lang="sv-SE" sz="1100" b="0" i="0" u="none" strike="noStrike" baseline="0">
              <a:solidFill>
                <a:schemeClr val="dk1"/>
              </a:solidFill>
              <a:effectLst/>
              <a:latin typeface="+mn-lt"/>
              <a:ea typeface="+mn-ea"/>
              <a:cs typeface="+mn-cs"/>
            </a:rPr>
            <a:t> vid behov för numrering av berörda fastigheter i ett visst projekt.</a:t>
          </a:r>
          <a:endParaRPr lang="sv-SE" sz="1100" b="0" i="0" u="none" strike="noStrike">
            <a:solidFill>
              <a:schemeClr val="dk1"/>
            </a:solidFill>
            <a:effectLst/>
            <a:latin typeface="+mn-lt"/>
            <a:ea typeface="+mn-ea"/>
            <a:cs typeface="+mn-cs"/>
          </a:endParaRPr>
        </a:p>
      </xdr:txBody>
    </xdr:sp>
    <xdr:clientData/>
  </xdr:oneCellAnchor>
  <xdr:oneCellAnchor>
    <xdr:from>
      <xdr:col>0</xdr:col>
      <xdr:colOff>366717</xdr:colOff>
      <xdr:row>18</xdr:row>
      <xdr:rowOff>200025</xdr:rowOff>
    </xdr:from>
    <xdr:ext cx="1857374" cy="2019300"/>
    <xdr:sp macro="" textlink="">
      <xdr:nvSpPr>
        <xdr:cNvPr id="28" name="Bildtext 1 27">
          <a:extLst>
            <a:ext uri="{FF2B5EF4-FFF2-40B4-BE49-F238E27FC236}">
              <a16:creationId xmlns:a16="http://schemas.microsoft.com/office/drawing/2014/main" id="{00000000-0008-0000-0100-00001C000000}"/>
            </a:ext>
          </a:extLst>
        </xdr:cNvPr>
        <xdr:cNvSpPr/>
      </xdr:nvSpPr>
      <xdr:spPr bwMode="auto">
        <a:xfrm>
          <a:off x="366717" y="4829175"/>
          <a:ext cx="1857374" cy="2019300"/>
        </a:xfrm>
        <a:prstGeom prst="borderCallout1">
          <a:avLst>
            <a:gd name="adj1" fmla="val 98895"/>
            <a:gd name="adj2" fmla="val 99314"/>
            <a:gd name="adj3" fmla="val 99060"/>
            <a:gd name="adj4" fmla="val 118862"/>
          </a:avLst>
        </a:prstGeom>
        <a:ln>
          <a:headEnd type="none" w="med" len="med"/>
          <a:tailEnd type="triangl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baseline="0">
              <a:solidFill>
                <a:schemeClr val="dk1"/>
              </a:solidFill>
              <a:effectLst/>
              <a:latin typeface="+mn-lt"/>
              <a:ea typeface="+mn-ea"/>
              <a:cs typeface="+mn-cs"/>
            </a:rPr>
            <a:t>Observera!</a:t>
          </a:r>
        </a:p>
        <a:p>
          <a:pPr algn="l"/>
          <a:r>
            <a:rPr lang="sv-SE" sz="1100" b="0" i="0" u="none" strike="noStrike" baseline="0">
              <a:solidFill>
                <a:schemeClr val="dk1"/>
              </a:solidFill>
              <a:effectLst/>
              <a:latin typeface="+mn-lt"/>
              <a:ea typeface="+mn-ea"/>
              <a:cs typeface="+mn-cs"/>
            </a:rPr>
            <a:t>Vid användning av Energiföretagen Sveriges "</a:t>
          </a:r>
          <a:r>
            <a:rPr lang="sv-SE" sz="1100" b="1" i="0" u="none" strike="noStrike" baseline="0">
              <a:solidFill>
                <a:schemeClr val="dk1"/>
              </a:solidFill>
              <a:effectLst/>
              <a:latin typeface="+mn-lt"/>
              <a:ea typeface="+mn-ea"/>
              <a:cs typeface="+mn-cs"/>
            </a:rPr>
            <a:t>Värderingsmetod för mindre intrång i skogsmark</a:t>
          </a:r>
          <a:r>
            <a:rPr lang="sv-SE" sz="1100" b="0" i="0" u="none" strike="noStrike" baseline="0">
              <a:solidFill>
                <a:schemeClr val="dk1"/>
              </a:solidFill>
              <a:effectLst/>
              <a:latin typeface="+mn-lt"/>
              <a:ea typeface="+mn-ea"/>
              <a:cs typeface="+mn-cs"/>
            </a:rPr>
            <a:t>" krävs manuell justering av ingående värden för att underlaget ska kunna tillämpas. </a:t>
          </a:r>
          <a:r>
            <a:rPr lang="sv-SE" sz="1100" b="0" u="none"/>
            <a:t>Påslag enligt ExprL</a:t>
          </a:r>
          <a:r>
            <a:rPr lang="sv-SE" sz="1100" b="0" u="none" baseline="0"/>
            <a:t> (25%) måste räknas bort. </a:t>
          </a:r>
        </a:p>
        <a:p>
          <a:pPr algn="l"/>
          <a:r>
            <a:rPr lang="sv-SE" sz="1100" b="0" u="none" baseline="0"/>
            <a:t>För övriga frågor, k</a:t>
          </a:r>
          <a:r>
            <a:rPr lang="sv-SE" sz="1100" b="0" u="none"/>
            <a:t>ontakta ansvarigt nätbolag.</a:t>
          </a:r>
        </a:p>
      </xdr:txBody>
    </xdr:sp>
    <xdr:clientData/>
  </xdr:oneCellAnchor>
  <xdr:oneCellAnchor>
    <xdr:from>
      <xdr:col>5</xdr:col>
      <xdr:colOff>485775</xdr:colOff>
      <xdr:row>0</xdr:row>
      <xdr:rowOff>95250</xdr:rowOff>
    </xdr:from>
    <xdr:ext cx="2990850" cy="1104900"/>
    <xdr:sp macro="" textlink="">
      <xdr:nvSpPr>
        <xdr:cNvPr id="27" name="Rektangel 26">
          <a:extLst>
            <a:ext uri="{FF2B5EF4-FFF2-40B4-BE49-F238E27FC236}">
              <a16:creationId xmlns:a16="http://schemas.microsoft.com/office/drawing/2014/main" id="{00000000-0008-0000-0100-00001B000000}"/>
            </a:ext>
          </a:extLst>
        </xdr:cNvPr>
        <xdr:cNvSpPr/>
      </xdr:nvSpPr>
      <xdr:spPr bwMode="auto">
        <a:xfrm>
          <a:off x="9496425" y="95250"/>
          <a:ext cx="2990850" cy="1104900"/>
        </a:xfrm>
        <a:prstGeom prst="rect">
          <a:avLst/>
        </a:prstGeom>
        <a:ln>
          <a:headEnd type="none" w="med" len="med"/>
          <a:tailEnd type="triangl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Endast</a:t>
          </a:r>
          <a:r>
            <a:rPr lang="sv-SE" sz="1100" b="1" i="0" u="sng" strike="noStrike" baseline="0">
              <a:solidFill>
                <a:schemeClr val="dk1"/>
              </a:solidFill>
              <a:effectLst/>
              <a:latin typeface="+mn-lt"/>
              <a:ea typeface="+mn-ea"/>
              <a:cs typeface="+mn-cs"/>
            </a:rPr>
            <a:t> egen servisledning</a:t>
          </a:r>
          <a:r>
            <a:rPr lang="sv-SE" sz="1100" b="0" i="0" u="none" strike="noStrike">
              <a:solidFill>
                <a:schemeClr val="dk1"/>
              </a:solidFill>
              <a:effectLst/>
              <a:latin typeface="+mn-lt"/>
              <a:ea typeface="+mn-ea"/>
              <a:cs typeface="+mn-cs"/>
            </a:rPr>
            <a:t>.</a:t>
          </a:r>
        </a:p>
        <a:p>
          <a:pPr algn="l"/>
          <a:r>
            <a:rPr lang="sv-SE" sz="1100" b="0" i="0" u="none" strike="noStrike">
              <a:solidFill>
                <a:schemeClr val="dk1"/>
              </a:solidFill>
              <a:effectLst/>
              <a:latin typeface="+mn-lt"/>
              <a:ea typeface="+mn-ea"/>
              <a:cs typeface="+mn-cs"/>
            </a:rPr>
            <a:t>När</a:t>
          </a:r>
          <a:r>
            <a:rPr lang="sv-SE" sz="1100" b="0" i="0" u="none" strike="noStrike" baseline="0">
              <a:solidFill>
                <a:schemeClr val="dk1"/>
              </a:solidFill>
              <a:effectLst/>
              <a:latin typeface="+mn-lt"/>
              <a:ea typeface="+mn-ea"/>
              <a:cs typeface="+mn-cs"/>
            </a:rPr>
            <a:t> intrång görs med  endast markägarens egna servisledning ska både alternativet [</a:t>
          </a:r>
          <a:r>
            <a:rPr lang="sv-SE" sz="1100" b="1" i="0" u="none" strike="noStrike" baseline="0">
              <a:solidFill>
                <a:schemeClr val="dk1"/>
              </a:solidFill>
              <a:effectLst/>
              <a:latin typeface="+mn-lt"/>
              <a:ea typeface="+mn-ea"/>
              <a:cs typeface="+mn-cs"/>
            </a:rPr>
            <a:t>Lågspänning (om inget MUA)</a:t>
          </a:r>
          <a:r>
            <a:rPr lang="sv-SE" sz="1100" b="0" i="0" u="none" strike="noStrike" baseline="0">
              <a:solidFill>
                <a:schemeClr val="dk1"/>
              </a:solidFill>
              <a:effectLst/>
              <a:latin typeface="+mn-lt"/>
              <a:ea typeface="+mn-ea"/>
              <a:cs typeface="+mn-cs"/>
            </a:rPr>
            <a:t>] och alternativet [</a:t>
          </a:r>
          <a:r>
            <a:rPr lang="sv-SE" sz="1100" b="1" i="0" u="none" strike="noStrike" baseline="0">
              <a:solidFill>
                <a:schemeClr val="dk1"/>
              </a:solidFill>
              <a:effectLst/>
              <a:latin typeface="+mn-lt"/>
              <a:ea typeface="+mn-ea"/>
              <a:cs typeface="+mn-cs"/>
            </a:rPr>
            <a:t>Ingen grundersättning ska utgå</a:t>
          </a:r>
          <a:r>
            <a:rPr lang="sv-SE" sz="1100" b="0" i="0" u="none" strike="noStrike" baseline="0">
              <a:solidFill>
                <a:schemeClr val="dk1"/>
              </a:solidFill>
              <a:effectLst/>
              <a:latin typeface="+mn-lt"/>
              <a:ea typeface="+mn-ea"/>
              <a:cs typeface="+mn-cs"/>
            </a:rPr>
            <a:t>] väljas i mallen.</a:t>
          </a:r>
          <a:endParaRPr lang="sv-SE" sz="1100" b="0" u="none"/>
        </a:p>
      </xdr:txBody>
    </xdr:sp>
    <xdr:clientData/>
  </xdr:oneCellAnchor>
  <xdr:oneCellAnchor>
    <xdr:from>
      <xdr:col>9</xdr:col>
      <xdr:colOff>20637</xdr:colOff>
      <xdr:row>44</xdr:row>
      <xdr:rowOff>254891</xdr:rowOff>
    </xdr:from>
    <xdr:ext cx="1943100" cy="761610"/>
    <xdr:sp macro="" textlink="">
      <xdr:nvSpPr>
        <xdr:cNvPr id="29" name="Bildtext 1 28">
          <a:extLst>
            <a:ext uri="{FF2B5EF4-FFF2-40B4-BE49-F238E27FC236}">
              <a16:creationId xmlns:a16="http://schemas.microsoft.com/office/drawing/2014/main" id="{00000000-0008-0000-0100-00001D000000}"/>
            </a:ext>
          </a:extLst>
        </xdr:cNvPr>
        <xdr:cNvSpPr/>
      </xdr:nvSpPr>
      <xdr:spPr bwMode="auto">
        <a:xfrm>
          <a:off x="11469687" y="11570591"/>
          <a:ext cx="1943100" cy="761610"/>
        </a:xfrm>
        <a:prstGeom prst="borderCallout1">
          <a:avLst>
            <a:gd name="adj1" fmla="val 50849"/>
            <a:gd name="adj2" fmla="val 75"/>
            <a:gd name="adj3" fmla="val 49636"/>
            <a:gd name="adj4" fmla="val -28169"/>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Intrångersättning:</a:t>
          </a:r>
        </a:p>
        <a:p>
          <a:pPr algn="l"/>
          <a:r>
            <a:rPr lang="sv-SE" sz="1100" b="0" i="0" u="none" strike="noStrike">
              <a:solidFill>
                <a:schemeClr val="dk1"/>
              </a:solidFill>
              <a:effectLst/>
              <a:latin typeface="+mn-lt"/>
              <a:ea typeface="+mn-ea"/>
              <a:cs typeface="+mn-cs"/>
            </a:rPr>
            <a:t>Blått fält</a:t>
          </a:r>
          <a:r>
            <a:rPr lang="sv-SE" sz="1100" b="0" i="0" u="none" strike="noStrike" baseline="0">
              <a:solidFill>
                <a:schemeClr val="dk1"/>
              </a:solidFill>
              <a:effectLst/>
              <a:latin typeface="+mn-lt"/>
              <a:ea typeface="+mn-ea"/>
              <a:cs typeface="+mn-cs"/>
            </a:rPr>
            <a:t> redovisar den del av värderingen som avser intrångsersättning.</a:t>
          </a:r>
          <a:endParaRPr lang="sv-SE" sz="1100"/>
        </a:p>
      </xdr:txBody>
    </xdr:sp>
    <xdr:clientData/>
  </xdr:oneCellAnchor>
  <xdr:oneCellAnchor>
    <xdr:from>
      <xdr:col>9</xdr:col>
      <xdr:colOff>20637</xdr:colOff>
      <xdr:row>48</xdr:row>
      <xdr:rowOff>115191</xdr:rowOff>
    </xdr:from>
    <xdr:ext cx="1943100" cy="1106063"/>
    <xdr:sp macro="" textlink="">
      <xdr:nvSpPr>
        <xdr:cNvPr id="30" name="Bildtext 1 29">
          <a:extLst>
            <a:ext uri="{FF2B5EF4-FFF2-40B4-BE49-F238E27FC236}">
              <a16:creationId xmlns:a16="http://schemas.microsoft.com/office/drawing/2014/main" id="{00000000-0008-0000-0100-00001E000000}"/>
            </a:ext>
          </a:extLst>
        </xdr:cNvPr>
        <xdr:cNvSpPr/>
      </xdr:nvSpPr>
      <xdr:spPr bwMode="auto">
        <a:xfrm>
          <a:off x="11469687" y="12459591"/>
          <a:ext cx="1943100" cy="1106063"/>
        </a:xfrm>
        <a:prstGeom prst="borderCallout1">
          <a:avLst>
            <a:gd name="adj1" fmla="val 50849"/>
            <a:gd name="adj2" fmla="val 75"/>
            <a:gd name="adj3" fmla="val -11342"/>
            <a:gd name="adj4" fmla="val -28659"/>
          </a:avLst>
        </a:prstGeom>
        <a:ln>
          <a:headEnd type="none" w="med" len="med"/>
          <a:tailEnd type="triangle" w="med" len="me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Särskild ersättning för överenskommelse:</a:t>
          </a:r>
        </a:p>
        <a:p>
          <a:pPr algn="l"/>
          <a:r>
            <a:rPr lang="sv-SE" sz="1100" b="0" i="0" u="none" strike="noStrike">
              <a:solidFill>
                <a:schemeClr val="dk1"/>
              </a:solidFill>
              <a:effectLst/>
              <a:latin typeface="+mn-lt"/>
              <a:ea typeface="+mn-ea"/>
              <a:cs typeface="+mn-cs"/>
            </a:rPr>
            <a:t>Vitt fält</a:t>
          </a:r>
          <a:r>
            <a:rPr lang="sv-SE" sz="1100" b="0" i="0" u="none" strike="noStrike" baseline="0">
              <a:solidFill>
                <a:schemeClr val="dk1"/>
              </a:solidFill>
              <a:effectLst/>
              <a:latin typeface="+mn-lt"/>
              <a:ea typeface="+mn-ea"/>
              <a:cs typeface="+mn-cs"/>
            </a:rPr>
            <a:t> redovisar den del av ersättningen som betalas ut som kompensation för överenskommelse.</a:t>
          </a:r>
          <a:endParaRPr lang="sv-SE" sz="1100"/>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00B0F0"/>
  </sheetPr>
  <dimension ref="A1:HV103"/>
  <sheetViews>
    <sheetView showGridLines="0" showRowColHeaders="0" tabSelected="1" zoomScaleNormal="100" zoomScaleSheetLayoutView="100" workbookViewId="0">
      <selection activeCell="D4" sqref="D4:F4"/>
    </sheetView>
  </sheetViews>
  <sheetFormatPr defaultColWidth="11.54296875" defaultRowHeight="12.75" customHeight="1" x14ac:dyDescent="0.25"/>
  <cols>
    <col min="1" max="1" width="6.26953125" style="12" customWidth="1"/>
    <col min="2" max="2" width="13.26953125" style="1" customWidth="1"/>
    <col min="3" max="3" width="7.81640625" style="1" customWidth="1"/>
    <col min="4" max="4" width="12.81640625" style="1" customWidth="1"/>
    <col min="5" max="5" width="9.453125" style="1" customWidth="1"/>
    <col min="6" max="6" width="12.81640625" style="1" customWidth="1"/>
    <col min="7" max="7" width="11.453125" style="1" customWidth="1"/>
    <col min="8" max="8" width="11.453125" style="16" customWidth="1"/>
    <col min="9" max="9" width="11.453125" style="1" customWidth="1"/>
    <col min="10" max="10" width="13.54296875" style="17" customWidth="1"/>
    <col min="11" max="11" width="6.453125" style="2" customWidth="1"/>
    <col min="12" max="12" width="54.453125" style="161" hidden="1" customWidth="1"/>
    <col min="13" max="13" width="42.81640625" style="1" customWidth="1"/>
    <col min="14" max="16" width="14.26953125" style="1" customWidth="1"/>
    <col min="17" max="230" width="10.1796875" style="1" customWidth="1"/>
    <col min="231" max="16384" width="11.54296875" style="44"/>
  </cols>
  <sheetData>
    <row r="1" spans="1:230" s="2" customFormat="1" ht="22.5" customHeight="1" x14ac:dyDescent="0.45">
      <c r="A1" s="4"/>
      <c r="G1" s="43"/>
      <c r="H1" s="20"/>
      <c r="I1" s="22"/>
      <c r="J1" s="21"/>
      <c r="K1" s="3"/>
      <c r="L1" s="144" t="s">
        <v>44</v>
      </c>
    </row>
    <row r="2" spans="1:230" s="2" customFormat="1" ht="15" customHeight="1" x14ac:dyDescent="0.35">
      <c r="A2" s="4"/>
      <c r="B2" s="209" t="str">
        <f>L3</f>
        <v>VÄRDERINGSPROTOKOLL</v>
      </c>
      <c r="C2" s="210"/>
      <c r="D2" s="210"/>
      <c r="E2" s="210"/>
      <c r="F2" s="210"/>
      <c r="G2" s="11"/>
      <c r="H2" s="15"/>
      <c r="I2" s="11"/>
      <c r="J2" s="30"/>
      <c r="K2" s="3"/>
      <c r="L2" s="145" t="s">
        <v>134</v>
      </c>
    </row>
    <row r="3" spans="1:230" s="2" customFormat="1" ht="15" customHeight="1" x14ac:dyDescent="0.25">
      <c r="A3" s="4"/>
      <c r="B3" s="216" t="s">
        <v>0</v>
      </c>
      <c r="C3" s="217"/>
      <c r="D3" s="217"/>
      <c r="E3" s="217"/>
      <c r="F3" s="217"/>
      <c r="G3" s="217"/>
      <c r="H3" s="217"/>
      <c r="I3" s="218" t="s">
        <v>142</v>
      </c>
      <c r="J3" s="219"/>
      <c r="K3" s="4"/>
      <c r="L3" s="167" t="str">
        <f>IF(L11=TRUE,"VÄRDERINGSPROTOKOLL LÅGSPÄNNING","VÄRDERINGSPROTOKOLL")</f>
        <v>VÄRDERINGSPROTOKOLL</v>
      </c>
      <c r="M3" s="307" t="s">
        <v>46</v>
      </c>
      <c r="N3" s="308"/>
    </row>
    <row r="4" spans="1:230" ht="12" customHeight="1" x14ac:dyDescent="0.25">
      <c r="B4" s="220" t="s">
        <v>52</v>
      </c>
      <c r="C4" s="221"/>
      <c r="D4" s="223"/>
      <c r="E4" s="224"/>
      <c r="F4" s="225"/>
      <c r="G4" s="215" t="s">
        <v>68</v>
      </c>
      <c r="H4" s="215"/>
      <c r="I4" s="211"/>
      <c r="J4" s="212"/>
      <c r="K4" s="5"/>
      <c r="L4" s="146" t="s">
        <v>133</v>
      </c>
      <c r="M4" s="317" t="s">
        <v>113</v>
      </c>
      <c r="N4" s="318"/>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row>
    <row r="5" spans="1:230" ht="12" customHeight="1" x14ac:dyDescent="0.25">
      <c r="B5" s="222" t="s">
        <v>1</v>
      </c>
      <c r="C5" s="215"/>
      <c r="D5" s="226"/>
      <c r="E5" s="227"/>
      <c r="F5" s="228"/>
      <c r="G5" s="215" t="s">
        <v>2</v>
      </c>
      <c r="H5" s="215"/>
      <c r="I5" s="213"/>
      <c r="J5" s="214"/>
      <c r="K5" s="6"/>
      <c r="L5" s="166" t="str">
        <f>IF(L17=FALSE,"Grundersättning vid överenskommelse:","Tillägg för minimiersättning:")</f>
        <v>Grundersättning vid överenskommelse:</v>
      </c>
      <c r="M5" s="311" t="s">
        <v>114</v>
      </c>
      <c r="N5" s="312"/>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row>
    <row r="6" spans="1:230" ht="12" customHeight="1" x14ac:dyDescent="0.25">
      <c r="B6" s="222" t="s">
        <v>72</v>
      </c>
      <c r="C6" s="215"/>
      <c r="D6" s="226"/>
      <c r="E6" s="227"/>
      <c r="F6" s="228"/>
      <c r="G6" s="233" t="s">
        <v>42</v>
      </c>
      <c r="H6" s="234"/>
      <c r="I6" s="213"/>
      <c r="J6" s="214"/>
      <c r="K6" s="13"/>
      <c r="L6" s="147" t="s">
        <v>131</v>
      </c>
      <c r="M6" s="309" t="s">
        <v>115</v>
      </c>
      <c r="N6" s="310"/>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row>
    <row r="7" spans="1:230" ht="12" customHeight="1" x14ac:dyDescent="0.25">
      <c r="B7" s="222" t="s">
        <v>54</v>
      </c>
      <c r="C7" s="215"/>
      <c r="D7" s="240"/>
      <c r="E7" s="241"/>
      <c r="F7" s="242"/>
      <c r="G7" s="215" t="s">
        <v>61</v>
      </c>
      <c r="H7" s="215"/>
      <c r="I7" s="235"/>
      <c r="J7" s="236"/>
      <c r="K7" s="13"/>
      <c r="L7" s="166" t="s">
        <v>73</v>
      </c>
      <c r="M7" s="311" t="s">
        <v>116</v>
      </c>
      <c r="N7" s="312"/>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row>
    <row r="8" spans="1:230" ht="12" customHeight="1" x14ac:dyDescent="0.25">
      <c r="B8" s="239"/>
      <c r="C8" s="229"/>
      <c r="D8" s="243"/>
      <c r="E8" s="244"/>
      <c r="F8" s="245"/>
      <c r="G8" s="229" t="s">
        <v>55</v>
      </c>
      <c r="H8" s="229"/>
      <c r="I8" s="237"/>
      <c r="J8" s="238"/>
      <c r="K8" s="13"/>
      <c r="L8" s="146" t="s">
        <v>132</v>
      </c>
      <c r="M8" s="309" t="s">
        <v>117</v>
      </c>
      <c r="N8" s="310"/>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row>
    <row r="9" spans="1:230" ht="15" customHeight="1" x14ac:dyDescent="0.25">
      <c r="B9" s="216" t="s">
        <v>74</v>
      </c>
      <c r="C9" s="217"/>
      <c r="D9" s="217"/>
      <c r="E9" s="217"/>
      <c r="F9" s="217"/>
      <c r="G9" s="217"/>
      <c r="H9" s="217"/>
      <c r="I9" s="217"/>
      <c r="J9" s="232"/>
      <c r="K9" s="7"/>
      <c r="L9" s="166" t="s">
        <v>59</v>
      </c>
      <c r="M9" s="319"/>
      <c r="N9" s="320"/>
      <c r="O9" s="44"/>
      <c r="P9" s="130"/>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row>
    <row r="10" spans="1:230" ht="12" customHeight="1" x14ac:dyDescent="0.3">
      <c r="B10" s="246" t="s">
        <v>34</v>
      </c>
      <c r="C10" s="247"/>
      <c r="D10" s="247"/>
      <c r="E10" s="247"/>
      <c r="F10" s="247"/>
      <c r="G10" s="248"/>
      <c r="H10" s="36" t="s">
        <v>6</v>
      </c>
      <c r="I10" s="36" t="s">
        <v>7</v>
      </c>
      <c r="J10" s="37" t="s">
        <v>3</v>
      </c>
      <c r="K10" s="8"/>
      <c r="L10" s="148" t="s">
        <v>120</v>
      </c>
      <c r="M10" s="140"/>
      <c r="N10" s="140"/>
      <c r="O10" s="64"/>
      <c r="P10" s="131"/>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row>
    <row r="11" spans="1:230" ht="12" customHeight="1" x14ac:dyDescent="0.3">
      <c r="B11" s="249"/>
      <c r="C11" s="250"/>
      <c r="D11" s="250"/>
      <c r="E11" s="250"/>
      <c r="F11" s="250"/>
      <c r="G11" s="251"/>
      <c r="H11" s="110"/>
      <c r="I11" s="111"/>
      <c r="J11" s="57">
        <f>IF(I11=0,0,H11*($L$19+($L$19*0.25)*(I11-1)))</f>
        <v>0</v>
      </c>
      <c r="K11" s="8"/>
      <c r="L11" s="149" t="b">
        <v>0</v>
      </c>
      <c r="M11" s="141"/>
      <c r="N11" s="141"/>
      <c r="O11" s="126"/>
      <c r="P11" s="131"/>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row>
    <row r="12" spans="1:230" ht="12" customHeight="1" x14ac:dyDescent="0.3">
      <c r="B12" s="204"/>
      <c r="C12" s="205"/>
      <c r="D12" s="205"/>
      <c r="E12" s="205"/>
      <c r="F12" s="205"/>
      <c r="G12" s="206"/>
      <c r="H12" s="112"/>
      <c r="I12" s="111"/>
      <c r="J12" s="57">
        <f>IF(I12=0,0,H12*($L$19+($L$19*0.25)*(I12-1)))</f>
        <v>0</v>
      </c>
      <c r="K12" s="9"/>
      <c r="L12" s="148" t="s">
        <v>121</v>
      </c>
      <c r="M12" s="141"/>
      <c r="N12" s="141"/>
      <c r="O12" s="126"/>
      <c r="P12" s="131"/>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row>
    <row r="13" spans="1:230" ht="12" customHeight="1" x14ac:dyDescent="0.25">
      <c r="B13" s="204"/>
      <c r="C13" s="205"/>
      <c r="D13" s="205"/>
      <c r="E13" s="205"/>
      <c r="F13" s="205"/>
      <c r="G13" s="206"/>
      <c r="H13" s="112"/>
      <c r="I13" s="111"/>
      <c r="J13" s="57">
        <f>IF(I13=0,0,H13*($L$19+($L$19*0.25)*(I13-1)))</f>
        <v>0</v>
      </c>
      <c r="K13" s="9"/>
      <c r="L13" s="150" t="b">
        <v>0</v>
      </c>
      <c r="M13" s="141"/>
      <c r="N13" s="141"/>
      <c r="O13" s="126"/>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row>
    <row r="14" spans="1:230" ht="12" customHeight="1" x14ac:dyDescent="0.25">
      <c r="B14" s="252"/>
      <c r="C14" s="253"/>
      <c r="D14" s="253"/>
      <c r="E14" s="253"/>
      <c r="F14" s="253"/>
      <c r="G14" s="254"/>
      <c r="H14" s="113"/>
      <c r="I14" s="114"/>
      <c r="J14" s="98">
        <f>IF(I14=0,0,H14*($L$19+($L$19*0.25)*(I14-1)))</f>
        <v>0</v>
      </c>
      <c r="K14" s="9"/>
      <c r="L14" s="148" t="s">
        <v>122</v>
      </c>
      <c r="O14" s="126"/>
      <c r="P14" s="130"/>
      <c r="Q14" s="101"/>
      <c r="R14" s="101"/>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row>
    <row r="15" spans="1:230" ht="12" customHeight="1" x14ac:dyDescent="0.3">
      <c r="B15" s="230" t="s">
        <v>4</v>
      </c>
      <c r="C15" s="231"/>
      <c r="D15" s="231"/>
      <c r="E15" s="231"/>
      <c r="F15" s="231"/>
      <c r="G15" s="231"/>
      <c r="H15" s="231"/>
      <c r="I15" s="231"/>
      <c r="J15" s="99">
        <f>SUM(J11:J14)</f>
        <v>0</v>
      </c>
      <c r="K15" s="9"/>
      <c r="L15" s="150" t="b">
        <v>0</v>
      </c>
      <c r="O15" s="44"/>
      <c r="P15" s="131"/>
      <c r="Q15" s="315"/>
      <c r="R15" s="315"/>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row>
    <row r="16" spans="1:230" ht="15" customHeight="1" x14ac:dyDescent="0.3">
      <c r="B16" s="216" t="s">
        <v>75</v>
      </c>
      <c r="C16" s="217"/>
      <c r="D16" s="217"/>
      <c r="E16" s="217"/>
      <c r="F16" s="217"/>
      <c r="G16" s="217"/>
      <c r="H16" s="217"/>
      <c r="I16" s="217"/>
      <c r="J16" s="232"/>
      <c r="K16" s="10"/>
      <c r="L16" s="148" t="s">
        <v>123</v>
      </c>
      <c r="M16" s="316" t="s">
        <v>79</v>
      </c>
      <c r="N16" s="316"/>
      <c r="O16" s="44"/>
      <c r="P16" s="131"/>
      <c r="Q16" s="102"/>
      <c r="R16" s="63"/>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row>
    <row r="17" spans="1:230" ht="12" customHeight="1" x14ac:dyDescent="0.3">
      <c r="B17" s="246" t="s">
        <v>56</v>
      </c>
      <c r="C17" s="247"/>
      <c r="D17" s="247"/>
      <c r="E17" s="247"/>
      <c r="F17" s="298" t="s">
        <v>37</v>
      </c>
      <c r="G17" s="299"/>
      <c r="H17" s="300"/>
      <c r="I17" s="35" t="s">
        <v>5</v>
      </c>
      <c r="J17" s="38" t="s">
        <v>3</v>
      </c>
      <c r="K17" s="7"/>
      <c r="L17" s="150" t="b">
        <v>0</v>
      </c>
      <c r="M17" s="172" t="str">
        <f>'DÖLJS - Ersättningstabeller'!A12</f>
        <v>Kabelskåp - Skog</v>
      </c>
      <c r="N17" s="135">
        <f>'DÖLJS - Ersättningstabeller'!C12</f>
        <v>500</v>
      </c>
      <c r="O17" s="44"/>
      <c r="P17" s="131"/>
      <c r="Q17" s="102"/>
      <c r="R17" s="63"/>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row>
    <row r="18" spans="1:230" ht="12" customHeight="1" x14ac:dyDescent="0.3">
      <c r="B18" s="204"/>
      <c r="C18" s="205"/>
      <c r="D18" s="205"/>
      <c r="E18" s="205"/>
      <c r="F18" s="297"/>
      <c r="G18" s="297"/>
      <c r="H18" s="297"/>
      <c r="I18" s="115"/>
      <c r="J18" s="58">
        <f>IF(I18&gt;0,(VLOOKUP(F18,'DÖLJS - Ersättningstabeller'!$A$11:$C$34,3,FALSE))*I18,0)</f>
        <v>0</v>
      </c>
      <c r="K18" s="8"/>
      <c r="L18" s="151" t="s">
        <v>128</v>
      </c>
      <c r="M18" s="103" t="str">
        <f>'DÖLJS - Ersättningstabeller'!A13</f>
        <v>Kabelskåp - Jordbruksimp.</v>
      </c>
      <c r="N18" s="133">
        <f>'DÖLJS - Ersättningstabeller'!C13</f>
        <v>500</v>
      </c>
      <c r="O18" s="44"/>
      <c r="P18" s="131"/>
      <c r="Q18" s="102"/>
      <c r="R18" s="63"/>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row>
    <row r="19" spans="1:230" ht="12" customHeight="1" x14ac:dyDescent="0.3">
      <c r="B19" s="204"/>
      <c r="C19" s="205"/>
      <c r="D19" s="205"/>
      <c r="E19" s="205"/>
      <c r="F19" s="278"/>
      <c r="G19" s="278"/>
      <c r="H19" s="278"/>
      <c r="I19" s="116"/>
      <c r="J19" s="57">
        <f>IF(I19&gt;0,(VLOOKUP(F19,'DÖLJS - Ersättningstabeller'!$A$11:$C$34,3,FALSE))*I19,0)</f>
        <v>0</v>
      </c>
      <c r="K19" s="8"/>
      <c r="L19" s="152">
        <f>'DÖLJS - Ersättningstabeller'!C10</f>
        <v>4.0643444605708758</v>
      </c>
      <c r="M19" s="136" t="str">
        <f>'DÖLJS - Ersättningstabeller'!A14</f>
        <v>Kabelskåp - Övrig mark</v>
      </c>
      <c r="N19" s="133">
        <f>'DÖLJS - Ersättningstabeller'!C14</f>
        <v>500</v>
      </c>
      <c r="O19" s="44"/>
      <c r="P19" s="129"/>
      <c r="Q19" s="102"/>
      <c r="R19" s="63"/>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row>
    <row r="20" spans="1:230" ht="12" customHeight="1" x14ac:dyDescent="0.3">
      <c r="B20" s="204"/>
      <c r="C20" s="205"/>
      <c r="D20" s="205"/>
      <c r="E20" s="205"/>
      <c r="F20" s="278"/>
      <c r="G20" s="278"/>
      <c r="H20" s="278"/>
      <c r="I20" s="116"/>
      <c r="J20" s="57">
        <f>IF(I20&gt;0,(VLOOKUP(F20,'DÖLJS - Ersättningstabeller'!$A$11:$C$34,3,FALSE))*I20,0)</f>
        <v>0</v>
      </c>
      <c r="K20" s="31"/>
      <c r="L20" s="153" t="s">
        <v>129</v>
      </c>
      <c r="M20" s="138" t="str">
        <f>'DÖLJS - Ersättningstabeller'!A16</f>
        <v>Nätstation - Skog (yta 6 x 6 meter)</v>
      </c>
      <c r="N20" s="170">
        <f>'DÖLJS - Ersättningstabeller'!C16</f>
        <v>2300</v>
      </c>
      <c r="O20" s="44"/>
      <c r="Q20" s="102"/>
      <c r="R20" s="63"/>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row>
    <row r="21" spans="1:230" ht="12" customHeight="1" x14ac:dyDescent="0.3">
      <c r="B21" s="252"/>
      <c r="C21" s="253"/>
      <c r="D21" s="253"/>
      <c r="E21" s="254"/>
      <c r="F21" s="279"/>
      <c r="G21" s="279"/>
      <c r="H21" s="279"/>
      <c r="I21" s="117"/>
      <c r="J21" s="98">
        <f>IF(I21&gt;0,(VLOOKUP(F21,'DÖLJS - Ersättningstabeller'!$A$11:$C$34,3,FALSE))*I21,0)</f>
        <v>0</v>
      </c>
      <c r="K21" s="8"/>
      <c r="L21" s="154">
        <f>'DÖLJS - Ersättningstabeller'!C43</f>
        <v>10.923836657169991</v>
      </c>
      <c r="M21" s="138" t="str">
        <f>'DÖLJS - Ersättningstabeller'!A17</f>
        <v>Nätstation - Skog (yta 8 x 8 meter)</v>
      </c>
      <c r="N21" s="139">
        <f>'DÖLJS - Ersättningstabeller'!C17</f>
        <v>2800</v>
      </c>
      <c r="O21" s="44"/>
      <c r="Q21" s="102"/>
      <c r="R21" s="63"/>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row>
    <row r="22" spans="1:230" ht="12" customHeight="1" x14ac:dyDescent="0.3">
      <c r="B22" s="255" t="s">
        <v>4</v>
      </c>
      <c r="C22" s="256"/>
      <c r="D22" s="256"/>
      <c r="E22" s="256"/>
      <c r="F22" s="256"/>
      <c r="G22" s="256"/>
      <c r="H22" s="256"/>
      <c r="I22" s="256"/>
      <c r="J22" s="45">
        <f>SUM(J18:J21)</f>
        <v>0</v>
      </c>
      <c r="K22" s="8"/>
      <c r="L22" s="153" t="s">
        <v>130</v>
      </c>
      <c r="M22" s="138" t="str">
        <f>'DÖLJS - Ersättningstabeller'!A18</f>
        <v>Nätstation - Skog (yta 10 x 10 meter)</v>
      </c>
      <c r="N22" s="171">
        <f>'DÖLJS - Ersättningstabeller'!C18</f>
        <v>3400</v>
      </c>
      <c r="O22" s="44"/>
      <c r="Q22" s="102"/>
      <c r="R22" s="63"/>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row>
    <row r="23" spans="1:230" ht="15" customHeight="1" x14ac:dyDescent="0.3">
      <c r="B23" s="216" t="s">
        <v>62</v>
      </c>
      <c r="C23" s="217"/>
      <c r="D23" s="217"/>
      <c r="E23" s="217"/>
      <c r="F23" s="217"/>
      <c r="G23" s="217"/>
      <c r="H23" s="217"/>
      <c r="I23" s="217"/>
      <c r="J23" s="232"/>
      <c r="K23" s="10"/>
      <c r="L23" s="154">
        <f>'DÖLJS - Ersättningstabeller'!C44</f>
        <v>4.2450142450142456</v>
      </c>
      <c r="M23" s="137" t="str">
        <f>'DÖLJS - Ersättningstabeller'!A19</f>
        <v>Nätstation - Jordbruksimp. (yta 6 x6 meter)</v>
      </c>
      <c r="N23" s="133">
        <f>'DÖLJS - Ersättningstabeller'!C19</f>
        <v>2700</v>
      </c>
      <c r="O23" s="44"/>
      <c r="Q23" s="102"/>
      <c r="R23" s="63"/>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row>
    <row r="24" spans="1:230" ht="12" customHeight="1" x14ac:dyDescent="0.25">
      <c r="B24" s="271" t="s">
        <v>34</v>
      </c>
      <c r="C24" s="272"/>
      <c r="D24" s="272"/>
      <c r="E24" s="272"/>
      <c r="F24" s="272"/>
      <c r="G24" s="272"/>
      <c r="H24" s="272"/>
      <c r="I24" s="273"/>
      <c r="J24" s="18" t="s">
        <v>3</v>
      </c>
      <c r="K24" s="7"/>
      <c r="L24" s="155" t="s">
        <v>124</v>
      </c>
      <c r="M24" s="103" t="str">
        <f>'DÖLJS - Ersättningstabeller'!A20</f>
        <v>Nätstation - Jordbruksimp. (yta 8 x 8 meter)</v>
      </c>
      <c r="N24" s="133">
        <f>'DÖLJS - Ersättningstabeller'!C20</f>
        <v>3000</v>
      </c>
      <c r="O24" s="44"/>
      <c r="Q24" s="101"/>
      <c r="R24" s="101"/>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row>
    <row r="25" spans="1:230" ht="12" customHeight="1" x14ac:dyDescent="0.25">
      <c r="B25" s="274"/>
      <c r="C25" s="275"/>
      <c r="D25" s="275"/>
      <c r="E25" s="275"/>
      <c r="F25" s="275"/>
      <c r="G25" s="275"/>
      <c r="H25" s="275"/>
      <c r="I25" s="275"/>
      <c r="J25" s="118"/>
      <c r="K25" s="8"/>
      <c r="L25" s="152">
        <f>'DÖLJS - Ersättningstabeller'!C41</f>
        <v>2749.0295165394405</v>
      </c>
      <c r="M25" s="136" t="str">
        <f>'DÖLJS - Ersättningstabeller'!A21</f>
        <v>Nätstation - Jordbruksimp. (yta 10 x 10 meter)</v>
      </c>
      <c r="N25" s="133">
        <f>'DÖLJS - Ersättningstabeller'!C21</f>
        <v>3400</v>
      </c>
      <c r="O25" s="44"/>
      <c r="P25" s="44"/>
      <c r="Q25" s="101"/>
      <c r="R25" s="101"/>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row>
    <row r="26" spans="1:230" ht="12" customHeight="1" x14ac:dyDescent="0.25">
      <c r="B26" s="197"/>
      <c r="C26" s="198"/>
      <c r="D26" s="198"/>
      <c r="E26" s="198"/>
      <c r="F26" s="198"/>
      <c r="G26" s="198"/>
      <c r="H26" s="198"/>
      <c r="I26" s="198"/>
      <c r="J26" s="119"/>
      <c r="K26" s="9"/>
      <c r="L26" s="155" t="s">
        <v>125</v>
      </c>
      <c r="M26" s="138" t="str">
        <f>'DÖLJS - Ersättningstabeller'!A22</f>
        <v>Nätstation - Övrig mark (yta 6 x 6 meter)</v>
      </c>
      <c r="N26" s="170">
        <f>'DÖLJS - Ersättningstabeller'!C22</f>
        <v>2700</v>
      </c>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row>
    <row r="27" spans="1:230" ht="12" customHeight="1" x14ac:dyDescent="0.3">
      <c r="B27" s="255" t="s">
        <v>4</v>
      </c>
      <c r="C27" s="256"/>
      <c r="D27" s="256"/>
      <c r="E27" s="256"/>
      <c r="F27" s="256"/>
      <c r="G27" s="256"/>
      <c r="H27" s="256"/>
      <c r="I27" s="256"/>
      <c r="J27" s="45">
        <f>SUM(J25:J26)</f>
        <v>0</v>
      </c>
      <c r="K27" s="9"/>
      <c r="L27" s="152">
        <f>'DÖLJS - Ersättningstabeller'!E3</f>
        <v>2365</v>
      </c>
      <c r="M27" s="138" t="str">
        <f>'DÖLJS - Ersättningstabeller'!A23</f>
        <v>Nätstation - Övrig mark (yta 8 x 8 meter)</v>
      </c>
      <c r="N27" s="139">
        <f>'DÖLJS - Ersättningstabeller'!C23</f>
        <v>3000</v>
      </c>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row>
    <row r="28" spans="1:230" ht="15" customHeight="1" x14ac:dyDescent="0.25">
      <c r="B28" s="216" t="s">
        <v>63</v>
      </c>
      <c r="C28" s="217"/>
      <c r="D28" s="217"/>
      <c r="E28" s="217"/>
      <c r="F28" s="217"/>
      <c r="G28" s="217"/>
      <c r="H28" s="217"/>
      <c r="I28" s="217"/>
      <c r="J28" s="232"/>
      <c r="K28" s="9"/>
      <c r="L28" s="156" t="s">
        <v>126</v>
      </c>
      <c r="M28" s="138" t="str">
        <f>'DÖLJS - Ersättningstabeller'!A24</f>
        <v>Nätstation - Övrig mark (yta 10 x 10 meter)</v>
      </c>
      <c r="N28" s="171">
        <f>'DÖLJS - Ersättningstabeller'!C24</f>
        <v>3400</v>
      </c>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row>
    <row r="29" spans="1:230" ht="12" customHeight="1" x14ac:dyDescent="0.25">
      <c r="B29" s="271" t="s">
        <v>34</v>
      </c>
      <c r="C29" s="272"/>
      <c r="D29" s="272"/>
      <c r="E29" s="272"/>
      <c r="F29" s="272"/>
      <c r="G29" s="272"/>
      <c r="H29" s="272"/>
      <c r="I29" s="273"/>
      <c r="J29" s="18" t="s">
        <v>3</v>
      </c>
      <c r="K29" s="9"/>
      <c r="L29" s="152">
        <f>'DÖLJS - Ersättningstabeller'!B3</f>
        <v>47300</v>
      </c>
      <c r="M29" s="137" t="str">
        <f>'DÖLJS - Ersättningstabeller'!A26</f>
        <v>Sjökabelskylt - Skog (yta 6 x 6 meter)</v>
      </c>
      <c r="N29" s="133">
        <f>'DÖLJS - Ersättningstabeller'!C26</f>
        <v>2300</v>
      </c>
      <c r="O29" s="1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row>
    <row r="30" spans="1:230" ht="12" customHeight="1" x14ac:dyDescent="0.25">
      <c r="A30" s="4"/>
      <c r="B30" s="291"/>
      <c r="C30" s="292"/>
      <c r="D30" s="292"/>
      <c r="E30" s="292"/>
      <c r="F30" s="292"/>
      <c r="G30" s="292"/>
      <c r="H30" s="292"/>
      <c r="I30" s="293"/>
      <c r="J30" s="118"/>
      <c r="K30" s="9"/>
      <c r="L30" s="151" t="s">
        <v>127</v>
      </c>
      <c r="M30" s="103" t="str">
        <f>'DÖLJS - Ersättningstabeller'!A27</f>
        <v>Sjökabelskylt - Skog (yta 8 x 8 meter)</v>
      </c>
      <c r="N30" s="133">
        <f>'DÖLJS - Ersättningstabeller'!C27</f>
        <v>2800</v>
      </c>
      <c r="O30" s="1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row>
    <row r="31" spans="1:230" ht="12" customHeight="1" x14ac:dyDescent="0.25">
      <c r="A31" s="4"/>
      <c r="B31" s="294"/>
      <c r="C31" s="295"/>
      <c r="D31" s="295"/>
      <c r="E31" s="295"/>
      <c r="F31" s="295"/>
      <c r="G31" s="295"/>
      <c r="H31" s="295"/>
      <c r="I31" s="296"/>
      <c r="J31" s="119"/>
      <c r="K31" s="9"/>
      <c r="L31" s="169">
        <f>'DÖLJS - Ersättningstabeller'!B4</f>
        <v>336.04</v>
      </c>
      <c r="M31" s="136" t="str">
        <f>'DÖLJS - Ersättningstabeller'!A28</f>
        <v>Sjökabelskylt - Skog (yta 10 x 10 meter)</v>
      </c>
      <c r="N31" s="133">
        <f>'DÖLJS - Ersättningstabeller'!C28</f>
        <v>3400</v>
      </c>
      <c r="O31" s="1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row>
    <row r="32" spans="1:230" ht="12" customHeight="1" x14ac:dyDescent="0.3">
      <c r="A32" s="44"/>
      <c r="B32" s="230" t="s">
        <v>4</v>
      </c>
      <c r="C32" s="231"/>
      <c r="D32" s="231"/>
      <c r="E32" s="231"/>
      <c r="F32" s="231"/>
      <c r="G32" s="231"/>
      <c r="H32" s="231"/>
      <c r="I32" s="231"/>
      <c r="J32" s="45">
        <f>SUM(J30:J31)</f>
        <v>0</v>
      </c>
      <c r="K32" s="9"/>
      <c r="L32" s="151" t="s">
        <v>141</v>
      </c>
      <c r="M32" s="138" t="str">
        <f>'DÖLJS - Ersättningstabeller'!A29</f>
        <v>Sjökabelskylt - Jordbruksimp. (yta 6 x 6 meter)</v>
      </c>
      <c r="N32" s="170">
        <f>'DÖLJS - Ersättningstabeller'!C29</f>
        <v>2700</v>
      </c>
      <c r="O32" s="14"/>
    </row>
    <row r="33" spans="1:230" ht="15" customHeight="1" x14ac:dyDescent="0.25">
      <c r="A33" s="44"/>
      <c r="B33" s="216" t="s">
        <v>70</v>
      </c>
      <c r="C33" s="217"/>
      <c r="D33" s="217"/>
      <c r="E33" s="217"/>
      <c r="F33" s="217"/>
      <c r="G33" s="217"/>
      <c r="H33" s="217"/>
      <c r="I33" s="217"/>
      <c r="J33" s="232"/>
      <c r="K33" s="9"/>
      <c r="L33" s="152">
        <f>'DÖLJS - Ersättningstabeller'!B6</f>
        <v>5000</v>
      </c>
      <c r="M33" s="138" t="str">
        <f>'DÖLJS - Ersättningstabeller'!A30</f>
        <v>Sjökabelskylt - Jordbruksimp. (yta 8 x 8 meter)</v>
      </c>
      <c r="N33" s="139">
        <f>'DÖLJS - Ersättningstabeller'!C30</f>
        <v>3000</v>
      </c>
      <c r="O33" s="14"/>
    </row>
    <row r="34" spans="1:230" ht="12" customHeight="1" x14ac:dyDescent="0.25">
      <c r="A34" s="44"/>
      <c r="B34" s="176" t="s">
        <v>69</v>
      </c>
      <c r="C34" s="177"/>
      <c r="D34" s="177"/>
      <c r="E34" s="177"/>
      <c r="F34" s="177"/>
      <c r="G34" s="177"/>
      <c r="H34" s="178"/>
      <c r="I34" s="178"/>
      <c r="J34" s="179"/>
      <c r="K34" s="9"/>
      <c r="L34" s="157" t="s">
        <v>135</v>
      </c>
      <c r="M34" s="138" t="str">
        <f>'DÖLJS - Ersättningstabeller'!A31</f>
        <v>Sjökabelskylt - Jordbruksimp. (yta 10 x 10 meter)</v>
      </c>
      <c r="N34" s="171">
        <f>'DÖLJS - Ersättningstabeller'!C31</f>
        <v>3400</v>
      </c>
      <c r="O34" s="14"/>
    </row>
    <row r="35" spans="1:230" ht="12" customHeight="1" x14ac:dyDescent="0.3">
      <c r="A35" s="44"/>
      <c r="B35" s="265" t="s">
        <v>38</v>
      </c>
      <c r="C35" s="266"/>
      <c r="D35" s="266"/>
      <c r="E35" s="267"/>
      <c r="F35" s="303"/>
      <c r="G35" s="304"/>
      <c r="H35" s="268" t="s">
        <v>71</v>
      </c>
      <c r="I35" s="269"/>
      <c r="J35" s="270"/>
      <c r="K35" s="9"/>
      <c r="L35" s="152">
        <f>J15+J22+(J27*0.66)+J32+J40+J47+F35</f>
        <v>0</v>
      </c>
      <c r="M35" s="137" t="str">
        <f>'DÖLJS - Ersättningstabeller'!A32</f>
        <v>Sjökabelskylt - Övrig mark (yta 6 x 6 meter)</v>
      </c>
      <c r="N35" s="133">
        <f>'DÖLJS - Ersättningstabeller'!C32</f>
        <v>2700</v>
      </c>
    </row>
    <row r="36" spans="1:230" ht="15" customHeight="1" x14ac:dyDescent="0.25">
      <c r="A36" s="44"/>
      <c r="B36" s="216" t="s">
        <v>64</v>
      </c>
      <c r="C36" s="217"/>
      <c r="D36" s="217"/>
      <c r="E36" s="217"/>
      <c r="F36" s="217"/>
      <c r="G36" s="217"/>
      <c r="H36" s="217"/>
      <c r="I36" s="217"/>
      <c r="J36" s="232"/>
      <c r="K36" s="7"/>
      <c r="L36" s="158" t="s">
        <v>136</v>
      </c>
      <c r="M36" s="103" t="str">
        <f>'DÖLJS - Ersättningstabeller'!A33</f>
        <v>Sjökabelskylt - Övrig mark (yta 8 x 8 meter)</v>
      </c>
      <c r="N36" s="133">
        <f>'DÖLJS - Ersättningstabeller'!C33</f>
        <v>3000</v>
      </c>
      <c r="HK36" s="44"/>
      <c r="HL36" s="44"/>
      <c r="HM36" s="44"/>
      <c r="HN36" s="44"/>
      <c r="HO36" s="44"/>
      <c r="HP36" s="44"/>
      <c r="HQ36" s="44"/>
      <c r="HR36" s="44"/>
      <c r="HS36" s="44"/>
      <c r="HT36" s="44"/>
      <c r="HU36" s="44"/>
      <c r="HV36" s="44"/>
    </row>
    <row r="37" spans="1:230" ht="12" customHeight="1" x14ac:dyDescent="0.25">
      <c r="A37" s="44"/>
      <c r="B37" s="201" t="s">
        <v>34</v>
      </c>
      <c r="C37" s="202"/>
      <c r="D37" s="202"/>
      <c r="E37" s="202"/>
      <c r="F37" s="202"/>
      <c r="G37" s="202"/>
      <c r="H37" s="202"/>
      <c r="I37" s="203"/>
      <c r="J37" s="19" t="s">
        <v>3</v>
      </c>
      <c r="K37" s="12"/>
      <c r="L37" s="152">
        <f>J15+J22+(J27*0.66)+J32+J40+J47+J55</f>
        <v>0</v>
      </c>
      <c r="M37" s="104" t="str">
        <f>'DÖLJS - Ersättningstabeller'!A34</f>
        <v>Sjökabelskylt - Övrig mark (yta 10 x 10 meter)</v>
      </c>
      <c r="N37" s="134">
        <f>'DÖLJS - Ersättningstabeller'!C34</f>
        <v>3400</v>
      </c>
      <c r="HJ37" s="44"/>
      <c r="HK37" s="44"/>
      <c r="HL37" s="44"/>
      <c r="HM37" s="44"/>
      <c r="HN37" s="44"/>
      <c r="HO37" s="44"/>
      <c r="HP37" s="44"/>
      <c r="HQ37" s="44"/>
      <c r="HR37" s="44"/>
      <c r="HS37" s="44"/>
      <c r="HT37" s="44"/>
      <c r="HU37" s="44"/>
      <c r="HV37" s="44"/>
    </row>
    <row r="38" spans="1:230" ht="12" customHeight="1" x14ac:dyDescent="0.25">
      <c r="A38" s="44"/>
      <c r="B38" s="183"/>
      <c r="C38" s="184"/>
      <c r="D38" s="184"/>
      <c r="E38" s="184"/>
      <c r="F38" s="184"/>
      <c r="G38" s="184"/>
      <c r="H38" s="184"/>
      <c r="I38" s="184"/>
      <c r="J38" s="118"/>
      <c r="K38" s="12"/>
      <c r="L38" s="158" t="s">
        <v>143</v>
      </c>
      <c r="N38" s="32"/>
      <c r="HJ38" s="44"/>
      <c r="HK38" s="44"/>
      <c r="HL38" s="44"/>
      <c r="HM38" s="44"/>
      <c r="HN38" s="44"/>
      <c r="HO38" s="44"/>
      <c r="HP38" s="44"/>
      <c r="HQ38" s="44"/>
      <c r="HR38" s="44"/>
      <c r="HS38" s="44"/>
      <c r="HT38" s="44"/>
      <c r="HU38" s="44"/>
      <c r="HV38" s="44"/>
    </row>
    <row r="39" spans="1:230" ht="12" customHeight="1" x14ac:dyDescent="0.25">
      <c r="A39" s="44"/>
      <c r="B39" s="185"/>
      <c r="C39" s="186"/>
      <c r="D39" s="186"/>
      <c r="E39" s="186"/>
      <c r="F39" s="186"/>
      <c r="G39" s="186"/>
      <c r="H39" s="186"/>
      <c r="I39" s="186"/>
      <c r="J39" s="119"/>
      <c r="K39" s="12"/>
      <c r="L39" s="152">
        <f>J15+J22+J27+J32+J40+J47+J52+J55+J56</f>
        <v>0</v>
      </c>
      <c r="M39" s="32"/>
      <c r="N39" s="32"/>
      <c r="HJ39" s="44"/>
      <c r="HK39" s="44"/>
      <c r="HL39" s="44"/>
      <c r="HM39" s="44"/>
      <c r="HN39" s="44"/>
      <c r="HO39" s="44"/>
      <c r="HP39" s="44"/>
      <c r="HQ39" s="44"/>
      <c r="HR39" s="44"/>
      <c r="HS39" s="44"/>
      <c r="HT39" s="44"/>
      <c r="HU39" s="44"/>
      <c r="HV39" s="44"/>
    </row>
    <row r="40" spans="1:230" ht="12" customHeight="1" x14ac:dyDescent="0.3">
      <c r="A40" s="44"/>
      <c r="B40" s="301" t="s">
        <v>4</v>
      </c>
      <c r="C40" s="302"/>
      <c r="D40" s="302"/>
      <c r="E40" s="302"/>
      <c r="F40" s="302"/>
      <c r="G40" s="302"/>
      <c r="H40" s="302"/>
      <c r="I40" s="302"/>
      <c r="J40" s="46">
        <f>SUM(J37:J39)</f>
        <v>0</v>
      </c>
      <c r="K40" s="12"/>
      <c r="L40" s="159" t="s">
        <v>137</v>
      </c>
      <c r="HJ40" s="44"/>
      <c r="HK40" s="44"/>
      <c r="HL40" s="44"/>
      <c r="HM40" s="44"/>
      <c r="HN40" s="44"/>
      <c r="HO40" s="44"/>
      <c r="HP40" s="44"/>
      <c r="HQ40" s="44"/>
      <c r="HR40" s="44"/>
      <c r="HS40" s="44"/>
      <c r="HT40" s="44"/>
      <c r="HU40" s="44"/>
      <c r="HV40" s="44"/>
    </row>
    <row r="41" spans="1:230" ht="15" customHeight="1" x14ac:dyDescent="0.25">
      <c r="A41" s="44"/>
      <c r="B41" s="216" t="s">
        <v>65</v>
      </c>
      <c r="C41" s="217"/>
      <c r="D41" s="217"/>
      <c r="E41" s="217"/>
      <c r="F41" s="217"/>
      <c r="G41" s="217"/>
      <c r="H41" s="217"/>
      <c r="I41" s="217"/>
      <c r="J41" s="232"/>
      <c r="K41" s="12"/>
      <c r="L41" s="152">
        <f>IF(L29*0.2&gt;L37*0.2,L37*0.2,L29*0.2)</f>
        <v>0</v>
      </c>
      <c r="M41" s="313" t="s">
        <v>23</v>
      </c>
      <c r="N41" s="314"/>
      <c r="HJ41" s="44"/>
      <c r="HK41" s="44"/>
      <c r="HL41" s="44"/>
      <c r="HM41" s="44"/>
      <c r="HN41" s="44"/>
      <c r="HO41" s="44"/>
      <c r="HP41" s="44"/>
      <c r="HQ41" s="44"/>
      <c r="HR41" s="44"/>
      <c r="HS41" s="44"/>
      <c r="HT41" s="44"/>
      <c r="HU41" s="44"/>
      <c r="HV41" s="44"/>
    </row>
    <row r="42" spans="1:230" ht="12" customHeight="1" x14ac:dyDescent="0.3">
      <c r="A42" s="44"/>
      <c r="B42" s="207" t="s">
        <v>34</v>
      </c>
      <c r="C42" s="208"/>
      <c r="D42" s="208"/>
      <c r="E42" s="47" t="s">
        <v>39</v>
      </c>
      <c r="F42" s="199"/>
      <c r="G42" s="200"/>
      <c r="H42" s="41" t="s">
        <v>6</v>
      </c>
      <c r="I42" s="42" t="s">
        <v>7</v>
      </c>
      <c r="J42" s="50" t="s">
        <v>3</v>
      </c>
      <c r="K42" s="12"/>
      <c r="L42" s="159" t="s">
        <v>138</v>
      </c>
      <c r="M42" s="51" t="s">
        <v>11</v>
      </c>
      <c r="N42" s="52">
        <f>'DÖLJS - Ersättningstabeller'!C36</f>
        <v>2.4689961832061074</v>
      </c>
      <c r="HJ42" s="44"/>
      <c r="HK42" s="44"/>
      <c r="HL42" s="44"/>
      <c r="HM42" s="44"/>
      <c r="HN42" s="44"/>
      <c r="HO42" s="44"/>
      <c r="HP42" s="44"/>
      <c r="HQ42" s="44"/>
      <c r="HR42" s="44"/>
      <c r="HS42" s="44"/>
      <c r="HT42" s="44"/>
      <c r="HU42" s="44"/>
      <c r="HV42" s="44"/>
    </row>
    <row r="43" spans="1:230" ht="12" customHeight="1" x14ac:dyDescent="0.3">
      <c r="A43" s="44"/>
      <c r="B43" s="204"/>
      <c r="C43" s="205"/>
      <c r="D43" s="205"/>
      <c r="E43" s="205"/>
      <c r="F43" s="205"/>
      <c r="G43" s="206"/>
      <c r="H43" s="120"/>
      <c r="I43" s="120"/>
      <c r="J43" s="57">
        <f>IF($F$42&lt;&gt;0,H43*I43*VLOOKUP($F$42,'DÖLJS - Ersättningstabeller'!$A$36:$G$40,3,FALSE),0)</f>
        <v>0</v>
      </c>
      <c r="K43" s="12"/>
      <c r="L43" s="152">
        <f>IF(L37*0.2&lt;L29*0.2,IF(L37&lt;5000,L25,L37*0.2),L29*0.2)</f>
        <v>2749.0295165394405</v>
      </c>
      <c r="M43" s="142" t="s">
        <v>12</v>
      </c>
      <c r="N43" s="143">
        <f>'DÖLJS - Ersättningstabeller'!C37</f>
        <v>3.0247875318066164</v>
      </c>
      <c r="HJ43" s="44"/>
      <c r="HK43" s="44"/>
      <c r="HL43" s="44"/>
      <c r="HM43" s="44"/>
      <c r="HN43" s="44"/>
      <c r="HO43" s="44"/>
      <c r="HP43" s="44"/>
      <c r="HQ43" s="44"/>
      <c r="HR43" s="44"/>
      <c r="HS43" s="44"/>
      <c r="HT43" s="44"/>
      <c r="HU43" s="44"/>
      <c r="HV43" s="44"/>
    </row>
    <row r="44" spans="1:230" ht="12" customHeight="1" x14ac:dyDescent="0.3">
      <c r="A44" s="44"/>
      <c r="B44" s="204"/>
      <c r="C44" s="205"/>
      <c r="D44" s="205"/>
      <c r="E44" s="205"/>
      <c r="F44" s="205"/>
      <c r="G44" s="206"/>
      <c r="H44" s="120"/>
      <c r="I44" s="120"/>
      <c r="J44" s="57">
        <f>IF($F$42&lt;&gt;0,H44*I44*VLOOKUP($F$42,'DÖLJS - Ersättningstabeller'!$A$36:$G$40,3,FALSE),0)</f>
        <v>0</v>
      </c>
      <c r="K44" s="12"/>
      <c r="L44" s="160" t="s">
        <v>139</v>
      </c>
      <c r="M44" s="53" t="s">
        <v>13</v>
      </c>
      <c r="N44" s="54">
        <f>'DÖLJS - Ersättningstabeller'!C38</f>
        <v>3.4843842239185752</v>
      </c>
      <c r="HJ44" s="44"/>
      <c r="HK44" s="44"/>
      <c r="HL44" s="44"/>
      <c r="HM44" s="44"/>
      <c r="HN44" s="44"/>
      <c r="HO44" s="44"/>
      <c r="HP44" s="44"/>
      <c r="HQ44" s="44"/>
      <c r="HR44" s="44"/>
      <c r="HS44" s="44"/>
      <c r="HT44" s="44"/>
      <c r="HU44" s="44"/>
      <c r="HV44" s="44"/>
    </row>
    <row r="45" spans="1:230" ht="12" customHeight="1" x14ac:dyDescent="0.3">
      <c r="A45" s="44"/>
      <c r="B45" s="204"/>
      <c r="C45" s="205"/>
      <c r="D45" s="205"/>
      <c r="E45" s="205"/>
      <c r="F45" s="205"/>
      <c r="G45" s="206"/>
      <c r="H45" s="120"/>
      <c r="I45" s="120"/>
      <c r="J45" s="57">
        <f>IF($F$42&lt;&gt;0,H45*I45*VLOOKUP($F$42,'DÖLJS - Ersättningstabeller'!$A$36:$G$40,3,FALSE),0)</f>
        <v>0</v>
      </c>
      <c r="K45" s="12"/>
      <c r="L45" s="152">
        <f>IF(L13=FALSE,L25,L43)</f>
        <v>2749.0295165394405</v>
      </c>
      <c r="M45" s="142" t="s">
        <v>14</v>
      </c>
      <c r="N45" s="143">
        <f>'DÖLJS - Ersättningstabeller'!C39</f>
        <v>4.435642493638678</v>
      </c>
      <c r="HJ45" s="44"/>
      <c r="HK45" s="44"/>
      <c r="HL45" s="44"/>
      <c r="HM45" s="44"/>
      <c r="HN45" s="44"/>
      <c r="HO45" s="44"/>
      <c r="HP45" s="44"/>
      <c r="HQ45" s="44"/>
      <c r="HR45" s="44"/>
      <c r="HS45" s="44"/>
      <c r="HT45" s="44"/>
      <c r="HU45" s="44"/>
      <c r="HV45" s="44"/>
    </row>
    <row r="46" spans="1:230" ht="12" customHeight="1" x14ac:dyDescent="0.3">
      <c r="A46" s="44"/>
      <c r="B46" s="252"/>
      <c r="C46" s="253"/>
      <c r="D46" s="253"/>
      <c r="E46" s="253"/>
      <c r="F46" s="253"/>
      <c r="G46" s="254"/>
      <c r="H46" s="121"/>
      <c r="I46" s="121"/>
      <c r="J46" s="98">
        <f>IF($F$42&lt;&gt;0,H46*I46*VLOOKUP($F$42,'DÖLJS - Ersättningstabeller'!$A$36:$G$40,3,FALSE),0)</f>
        <v>0</v>
      </c>
      <c r="K46" s="12"/>
      <c r="L46" s="159" t="s">
        <v>140</v>
      </c>
      <c r="M46" s="55" t="s">
        <v>15</v>
      </c>
      <c r="N46" s="56">
        <f>'DÖLJS - Ersättningstabeller'!C40</f>
        <v>4.5959669211195937</v>
      </c>
      <c r="HJ46" s="44"/>
      <c r="HK46" s="44"/>
      <c r="HL46" s="44"/>
      <c r="HM46" s="44"/>
      <c r="HN46" s="44"/>
      <c r="HO46" s="44"/>
      <c r="HP46" s="44"/>
      <c r="HQ46" s="44"/>
      <c r="HR46" s="44"/>
      <c r="HS46" s="44"/>
      <c r="HT46" s="44"/>
      <c r="HU46" s="44"/>
      <c r="HV46" s="44"/>
    </row>
    <row r="47" spans="1:230" ht="12" customHeight="1" x14ac:dyDescent="0.3">
      <c r="A47" s="44"/>
      <c r="B47" s="255" t="s">
        <v>4</v>
      </c>
      <c r="C47" s="256"/>
      <c r="D47" s="256"/>
      <c r="E47" s="256"/>
      <c r="F47" s="256"/>
      <c r="G47" s="256"/>
      <c r="H47" s="256"/>
      <c r="I47" s="256"/>
      <c r="J47" s="45">
        <f>SUM(J43:J46)</f>
        <v>0</v>
      </c>
      <c r="K47" s="12"/>
      <c r="L47" s="152">
        <f>IF(L17=FALSE,L45,L33)</f>
        <v>2749.0295165394405</v>
      </c>
      <c r="HJ47" s="44"/>
      <c r="HK47" s="44"/>
      <c r="HL47" s="44"/>
      <c r="HM47" s="44"/>
      <c r="HN47" s="44"/>
      <c r="HO47" s="44"/>
      <c r="HP47" s="44"/>
      <c r="HQ47" s="44"/>
      <c r="HR47" s="44"/>
      <c r="HS47" s="44"/>
      <c r="HT47" s="44"/>
      <c r="HU47" s="44"/>
      <c r="HV47" s="44"/>
    </row>
    <row r="48" spans="1:230" ht="15" customHeight="1" x14ac:dyDescent="0.25">
      <c r="A48" s="44"/>
      <c r="B48" s="216" t="s">
        <v>66</v>
      </c>
      <c r="C48" s="217"/>
      <c r="D48" s="217"/>
      <c r="E48" s="217"/>
      <c r="F48" s="217"/>
      <c r="G48" s="217"/>
      <c r="H48" s="217"/>
      <c r="I48" s="217"/>
      <c r="J48" s="232"/>
      <c r="M48" s="44"/>
      <c r="HK48" s="44"/>
      <c r="HL48" s="44"/>
      <c r="HM48" s="44"/>
      <c r="HN48" s="44"/>
      <c r="HO48" s="44"/>
      <c r="HP48" s="44"/>
      <c r="HQ48" s="44"/>
      <c r="HR48" s="44"/>
      <c r="HS48" s="44"/>
      <c r="HT48" s="44"/>
      <c r="HU48" s="44"/>
      <c r="HV48" s="44"/>
    </row>
    <row r="49" spans="1:230" ht="12" customHeight="1" x14ac:dyDescent="0.3">
      <c r="A49" s="44"/>
      <c r="B49" s="193" t="s">
        <v>34</v>
      </c>
      <c r="C49" s="194"/>
      <c r="D49" s="194"/>
      <c r="E49" s="194"/>
      <c r="F49" s="194"/>
      <c r="G49" s="194"/>
      <c r="H49" s="48" t="s">
        <v>6</v>
      </c>
      <c r="I49" s="40" t="s">
        <v>8</v>
      </c>
      <c r="J49" s="39" t="s">
        <v>3</v>
      </c>
      <c r="HK49" s="44"/>
      <c r="HL49" s="44"/>
      <c r="HM49" s="44"/>
      <c r="HN49" s="44"/>
      <c r="HO49" s="44"/>
      <c r="HP49" s="44"/>
      <c r="HQ49" s="44"/>
      <c r="HR49" s="44"/>
      <c r="HS49" s="44"/>
      <c r="HT49" s="44"/>
      <c r="HU49" s="44"/>
      <c r="HV49" s="44"/>
    </row>
    <row r="50" spans="1:230" ht="12.75" customHeight="1" x14ac:dyDescent="0.25">
      <c r="A50" s="44"/>
      <c r="B50" s="195"/>
      <c r="C50" s="196"/>
      <c r="D50" s="196"/>
      <c r="E50" s="196"/>
      <c r="F50" s="196"/>
      <c r="G50" s="196"/>
      <c r="H50" s="122"/>
      <c r="I50" s="123"/>
      <c r="J50" s="59">
        <f>IF(H50&gt;0,VLOOKUP(I50,'DÖLJS - Ersättningstabeller'!$A$43:$E$44,3,FALSE)*H50,0)</f>
        <v>0</v>
      </c>
      <c r="HK50" s="44"/>
      <c r="HL50" s="44"/>
      <c r="HM50" s="44"/>
      <c r="HN50" s="44"/>
      <c r="HO50" s="44"/>
      <c r="HP50" s="44"/>
      <c r="HQ50" s="44"/>
      <c r="HR50" s="44"/>
      <c r="HS50" s="44"/>
      <c r="HT50" s="44"/>
      <c r="HU50" s="44"/>
      <c r="HV50" s="44"/>
    </row>
    <row r="51" spans="1:230" ht="12.75" customHeight="1" x14ac:dyDescent="0.25">
      <c r="A51" s="44"/>
      <c r="B51" s="197"/>
      <c r="C51" s="198"/>
      <c r="D51" s="198"/>
      <c r="E51" s="198"/>
      <c r="F51" s="198"/>
      <c r="G51" s="198"/>
      <c r="H51" s="124"/>
      <c r="I51" s="125"/>
      <c r="J51" s="100">
        <f>IF(H51&gt;0,VLOOKUP(I51,'DÖLJS - Ersättningstabeller'!$A$43:$E$44,3,FALSE)*H51,0)</f>
        <v>0</v>
      </c>
      <c r="L51" s="168" t="s">
        <v>145</v>
      </c>
      <c r="HK51" s="44"/>
      <c r="HL51" s="44"/>
      <c r="HM51" s="44"/>
      <c r="HN51" s="44"/>
      <c r="HO51" s="44"/>
      <c r="HP51" s="44"/>
      <c r="HQ51" s="44"/>
      <c r="HR51" s="44"/>
      <c r="HS51" s="44"/>
      <c r="HT51" s="44"/>
      <c r="HU51" s="44"/>
      <c r="HV51" s="44"/>
    </row>
    <row r="52" spans="1:230" ht="12.75" customHeight="1" x14ac:dyDescent="0.3">
      <c r="A52" s="44"/>
      <c r="B52" s="263" t="s">
        <v>4</v>
      </c>
      <c r="C52" s="264"/>
      <c r="D52" s="264"/>
      <c r="E52" s="264"/>
      <c r="F52" s="264"/>
      <c r="G52" s="264"/>
      <c r="H52" s="264"/>
      <c r="I52" s="264"/>
      <c r="J52" s="45">
        <f>J50+J51</f>
        <v>0</v>
      </c>
      <c r="L52" s="152" t="s">
        <v>144</v>
      </c>
      <c r="N52" s="44"/>
      <c r="HE52" s="44"/>
      <c r="HF52" s="44"/>
      <c r="HG52" s="44"/>
      <c r="HH52" s="44"/>
      <c r="HI52" s="44"/>
      <c r="HJ52" s="44"/>
      <c r="HK52" s="44"/>
      <c r="HL52" s="44"/>
      <c r="HM52" s="44"/>
      <c r="HN52" s="44"/>
      <c r="HO52" s="44"/>
      <c r="HP52" s="44"/>
      <c r="HQ52" s="44"/>
      <c r="HR52" s="44"/>
      <c r="HS52" s="44"/>
      <c r="HT52" s="44"/>
      <c r="HU52" s="44"/>
      <c r="HV52" s="44"/>
    </row>
    <row r="53" spans="1:230" ht="15" customHeight="1" x14ac:dyDescent="0.25">
      <c r="A53" s="44"/>
      <c r="B53" s="216" t="s">
        <v>67</v>
      </c>
      <c r="C53" s="217"/>
      <c r="D53" s="217"/>
      <c r="E53" s="217"/>
      <c r="F53" s="217"/>
      <c r="G53" s="217"/>
      <c r="H53" s="217"/>
      <c r="I53" s="217"/>
      <c r="J53" s="232"/>
      <c r="K53" s="44"/>
      <c r="L53" s="152">
        <f>J15+J22+(J27*0.66)+J32+(F35*0.25)+J40+J47+J52</f>
        <v>0</v>
      </c>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row>
    <row r="54" spans="1:230" ht="12.75" customHeight="1" x14ac:dyDescent="0.25">
      <c r="A54" s="44"/>
      <c r="B54" s="276" t="s">
        <v>100</v>
      </c>
      <c r="C54" s="277"/>
      <c r="D54" s="277"/>
      <c r="E54" s="277"/>
      <c r="F54" s="277"/>
      <c r="G54" s="277"/>
      <c r="H54" s="277"/>
      <c r="I54" s="277"/>
      <c r="J54" s="127">
        <f>ROUND((J15+J22+J27+J32+J40+J47),0)</f>
        <v>0</v>
      </c>
      <c r="K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c r="HV54" s="44"/>
    </row>
    <row r="55" spans="1:230" ht="12.75" customHeight="1" x14ac:dyDescent="0.3">
      <c r="A55" s="44"/>
      <c r="B55" s="181" t="s">
        <v>53</v>
      </c>
      <c r="C55" s="182"/>
      <c r="D55" s="182"/>
      <c r="E55" s="182"/>
      <c r="F55" s="182"/>
      <c r="G55" s="182"/>
      <c r="H55" s="182"/>
      <c r="I55" s="182"/>
      <c r="J55" s="128">
        <f>ROUND((L35*0.25),0)</f>
        <v>0</v>
      </c>
      <c r="K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row>
    <row r="56" spans="1:230" ht="12.75" customHeight="1" x14ac:dyDescent="0.3">
      <c r="A56" s="44"/>
      <c r="B56" s="261" t="s">
        <v>119</v>
      </c>
      <c r="C56" s="262"/>
      <c r="D56" s="262"/>
      <c r="E56" s="262"/>
      <c r="F56" s="262"/>
      <c r="G56" s="262"/>
      <c r="H56" s="262"/>
      <c r="I56" s="262"/>
      <c r="J56" s="109">
        <f>ROUND(IF(L13=TRUE,L43,L41),0)</f>
        <v>0</v>
      </c>
      <c r="K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row>
    <row r="57" spans="1:230" ht="12.75" customHeight="1" x14ac:dyDescent="0.3">
      <c r="A57" s="44"/>
      <c r="B57" s="259" t="str">
        <f>L5</f>
        <v>Grundersättning vid överenskommelse:</v>
      </c>
      <c r="C57" s="260"/>
      <c r="D57" s="260"/>
      <c r="E57" s="260"/>
      <c r="F57" s="260"/>
      <c r="G57" s="260"/>
      <c r="H57" s="260"/>
      <c r="I57" s="260"/>
      <c r="J57" s="109">
        <f>IF(L15=TRUE,0,IF(L17=TRUE,IF(L47-L39&gt;0,L47-L39,0),IF(L13=TRUE,0,L27)))</f>
        <v>2365</v>
      </c>
      <c r="K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row>
    <row r="58" spans="1:230" ht="18.75" customHeight="1" x14ac:dyDescent="0.25">
      <c r="A58" s="44"/>
      <c r="B58" s="190" t="s">
        <v>9</v>
      </c>
      <c r="C58" s="191"/>
      <c r="D58" s="191"/>
      <c r="E58" s="191"/>
      <c r="F58" s="191"/>
      <c r="G58" s="191"/>
      <c r="H58" s="191"/>
      <c r="I58" s="191"/>
      <c r="J58" s="60">
        <f>ROUND((J52+J54+J55+J56+J57),0)</f>
        <v>2365</v>
      </c>
      <c r="K58" s="44"/>
      <c r="M58" s="44"/>
      <c r="N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row>
    <row r="59" spans="1:230" ht="49.5" customHeight="1" x14ac:dyDescent="0.25">
      <c r="A59" s="44"/>
      <c r="B59" s="189" t="str">
        <f>L7</f>
        <v>Fastighetsägare bör beakta möjligheten att erhålla hjälp av ledningsägarens personal med avverkning som kan medföra risker på grund av närhet till spänningsförande ledningar. Sker utbetalning senare än tre månader efter att samtliga fastighetsägares godkännande kommit ledningsägaren tillhanda, utgår ränta enligt 6 § räntelagen. Tillfälliga skador regleras vid skadetillfället.</v>
      </c>
      <c r="C59" s="189"/>
      <c r="D59" s="189"/>
      <c r="E59" s="189"/>
      <c r="F59" s="189"/>
      <c r="G59" s="189"/>
      <c r="H59" s="189"/>
      <c r="I59" s="189"/>
      <c r="J59" s="189"/>
      <c r="K59" s="44"/>
      <c r="M59" s="108"/>
      <c r="N59" s="29"/>
      <c r="O59" s="44"/>
      <c r="P59" s="108"/>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row>
    <row r="60" spans="1:230" ht="42.75" customHeight="1" x14ac:dyDescent="0.25">
      <c r="A60" s="44"/>
      <c r="B60" s="192">
        <f>IF(L11=TRUE,L9,0)</f>
        <v>0</v>
      </c>
      <c r="C60" s="192"/>
      <c r="D60" s="192"/>
      <c r="E60" s="192"/>
      <c r="F60" s="192"/>
      <c r="G60" s="192"/>
      <c r="H60" s="192"/>
      <c r="I60" s="192"/>
      <c r="J60" s="192"/>
      <c r="K60" s="44"/>
      <c r="L60" s="162"/>
      <c r="N60" s="29"/>
      <c r="O60" s="29"/>
      <c r="P60" s="29"/>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row>
    <row r="61" spans="1:230" s="49" customFormat="1" ht="12" x14ac:dyDescent="0.3">
      <c r="A61" s="26"/>
      <c r="B61" s="180" t="s">
        <v>57</v>
      </c>
      <c r="C61" s="180"/>
      <c r="D61" s="180"/>
      <c r="E61" s="180"/>
      <c r="F61" s="180"/>
      <c r="G61" s="180"/>
      <c r="H61" s="180"/>
      <c r="I61" s="180"/>
      <c r="J61" s="180"/>
      <c r="K61" s="28"/>
      <c r="L61" s="162"/>
      <c r="M61" s="1"/>
      <c r="N61" s="1"/>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row>
    <row r="62" spans="1:230" ht="11.25" customHeight="1" thickBot="1" x14ac:dyDescent="0.3">
      <c r="B62" s="257" t="s">
        <v>118</v>
      </c>
      <c r="C62" s="258"/>
      <c r="D62" s="258"/>
      <c r="E62" s="27" t="s">
        <v>33</v>
      </c>
      <c r="F62" s="27" t="s">
        <v>3</v>
      </c>
      <c r="G62" s="187" t="s">
        <v>58</v>
      </c>
      <c r="H62" s="187"/>
      <c r="I62" s="187"/>
      <c r="J62" s="188"/>
      <c r="L62" s="163" t="s">
        <v>48</v>
      </c>
      <c r="HV62" s="44"/>
    </row>
    <row r="63" spans="1:230" s="49" customFormat="1" ht="30" customHeight="1" thickBot="1" x14ac:dyDescent="0.25">
      <c r="A63" s="26"/>
      <c r="B63" s="324"/>
      <c r="C63" s="325"/>
      <c r="D63" s="326"/>
      <c r="E63" s="61"/>
      <c r="F63" s="62">
        <f>IF(L63&gt;$J$58,"Fel andel",L63)</f>
        <v>0</v>
      </c>
      <c r="G63" s="286" t="s">
        <v>60</v>
      </c>
      <c r="H63" s="287"/>
      <c r="I63" s="287"/>
      <c r="J63" s="288"/>
      <c r="K63" s="28"/>
      <c r="L63" s="164">
        <f>$J$58*E63</f>
        <v>0</v>
      </c>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row>
    <row r="64" spans="1:230" s="49" customFormat="1" ht="30" customHeight="1" x14ac:dyDescent="0.2">
      <c r="A64" s="26"/>
      <c r="B64" s="289" t="s">
        <v>24</v>
      </c>
      <c r="C64" s="290"/>
      <c r="D64" s="290"/>
      <c r="E64" s="290" t="s">
        <v>25</v>
      </c>
      <c r="F64" s="290"/>
      <c r="G64" s="280" t="s">
        <v>51</v>
      </c>
      <c r="H64" s="281"/>
      <c r="I64" s="281"/>
      <c r="J64" s="282"/>
      <c r="K64" s="28"/>
      <c r="L64" s="162"/>
      <c r="M64" s="1"/>
      <c r="N64" s="1"/>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row>
    <row r="65" spans="1:230" ht="30" customHeight="1" x14ac:dyDescent="0.25">
      <c r="B65" s="305" t="s">
        <v>49</v>
      </c>
      <c r="C65" s="174"/>
      <c r="D65" s="173" t="s">
        <v>35</v>
      </c>
      <c r="E65" s="174"/>
      <c r="F65" s="306"/>
      <c r="G65" s="173" t="s">
        <v>50</v>
      </c>
      <c r="H65" s="174"/>
      <c r="I65" s="174"/>
      <c r="J65" s="175"/>
      <c r="L65" s="16"/>
      <c r="HV65" s="44"/>
    </row>
    <row r="66" spans="1:230" ht="15" customHeight="1" x14ac:dyDescent="0.3">
      <c r="B66" s="327" t="s">
        <v>41</v>
      </c>
      <c r="C66" s="327"/>
      <c r="D66" s="327"/>
      <c r="E66" s="327"/>
      <c r="F66" s="327"/>
      <c r="G66" s="327"/>
      <c r="H66" s="327"/>
      <c r="I66" s="327"/>
      <c r="J66" s="327"/>
      <c r="M66" s="29"/>
      <c r="N66" s="29"/>
    </row>
    <row r="67" spans="1:230" s="49" customFormat="1" ht="37.5" customHeight="1" x14ac:dyDescent="0.2">
      <c r="A67" s="26"/>
      <c r="B67" s="328"/>
      <c r="C67" s="328"/>
      <c r="D67" s="328"/>
      <c r="E67" s="328"/>
      <c r="F67" s="328"/>
      <c r="G67" s="328"/>
      <c r="H67" s="328"/>
      <c r="I67" s="328"/>
      <c r="J67" s="328"/>
      <c r="K67" s="28"/>
      <c r="L67" s="161"/>
      <c r="M67" s="1"/>
      <c r="N67" s="1"/>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row>
    <row r="68" spans="1:230" ht="11.25" customHeight="1" thickBot="1" x14ac:dyDescent="0.3">
      <c r="B68" s="257" t="str">
        <f>B62</f>
        <v>Fastighetsägare (personnr/org.nr)</v>
      </c>
      <c r="C68" s="258"/>
      <c r="D68" s="258"/>
      <c r="E68" s="27" t="s">
        <v>33</v>
      </c>
      <c r="F68" s="27" t="s">
        <v>3</v>
      </c>
      <c r="G68" s="187" t="s">
        <v>58</v>
      </c>
      <c r="H68" s="187"/>
      <c r="I68" s="187"/>
      <c r="J68" s="188"/>
      <c r="L68" s="163" t="s">
        <v>47</v>
      </c>
      <c r="M68" s="29"/>
      <c r="N68" s="29"/>
    </row>
    <row r="69" spans="1:230" s="49" customFormat="1" ht="30" customHeight="1" thickBot="1" x14ac:dyDescent="0.25">
      <c r="A69" s="26"/>
      <c r="B69" s="324"/>
      <c r="C69" s="325"/>
      <c r="D69" s="326"/>
      <c r="E69" s="61"/>
      <c r="F69" s="62">
        <f>IF(L69&gt;$J$58,"Fel andel",L69)</f>
        <v>0</v>
      </c>
      <c r="G69" s="286" t="s">
        <v>60</v>
      </c>
      <c r="H69" s="287"/>
      <c r="I69" s="287"/>
      <c r="J69" s="288"/>
      <c r="K69" s="28"/>
      <c r="L69" s="164">
        <f>$J$58*E69</f>
        <v>0</v>
      </c>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row>
    <row r="70" spans="1:230" s="49" customFormat="1" ht="30" customHeight="1" x14ac:dyDescent="0.2">
      <c r="A70" s="26"/>
      <c r="B70" s="289" t="s">
        <v>24</v>
      </c>
      <c r="C70" s="290"/>
      <c r="D70" s="290"/>
      <c r="E70" s="290" t="s">
        <v>25</v>
      </c>
      <c r="F70" s="290"/>
      <c r="G70" s="280" t="s">
        <v>51</v>
      </c>
      <c r="H70" s="281"/>
      <c r="I70" s="281"/>
      <c r="J70" s="282"/>
      <c r="K70" s="28"/>
      <c r="L70" s="165"/>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row>
    <row r="71" spans="1:230" s="49" customFormat="1" ht="30" customHeight="1" x14ac:dyDescent="0.2">
      <c r="A71" s="26"/>
      <c r="B71" s="305" t="s">
        <v>49</v>
      </c>
      <c r="C71" s="174"/>
      <c r="D71" s="173" t="s">
        <v>35</v>
      </c>
      <c r="E71" s="174"/>
      <c r="F71" s="306"/>
      <c r="G71" s="173" t="s">
        <v>50</v>
      </c>
      <c r="H71" s="174"/>
      <c r="I71" s="174"/>
      <c r="J71" s="175"/>
      <c r="K71" s="28"/>
      <c r="L71" s="165"/>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row>
    <row r="72" spans="1:230" s="49" customFormat="1" ht="22.5" customHeight="1" x14ac:dyDescent="0.2">
      <c r="A72" s="26"/>
      <c r="B72" s="34"/>
      <c r="C72" s="34"/>
      <c r="D72" s="34"/>
      <c r="E72" s="34"/>
      <c r="F72" s="34"/>
      <c r="G72" s="34"/>
      <c r="H72" s="34"/>
      <c r="I72" s="34"/>
      <c r="J72" s="34"/>
      <c r="K72" s="28"/>
      <c r="L72" s="165"/>
      <c r="M72" s="1"/>
      <c r="N72" s="1"/>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row>
    <row r="73" spans="1:230" ht="11.25" customHeight="1" thickBot="1" x14ac:dyDescent="0.3">
      <c r="B73" s="257" t="str">
        <f>B62</f>
        <v>Fastighetsägare (personnr/org.nr)</v>
      </c>
      <c r="C73" s="258"/>
      <c r="D73" s="258"/>
      <c r="E73" s="27" t="s">
        <v>33</v>
      </c>
      <c r="F73" s="27" t="s">
        <v>3</v>
      </c>
      <c r="G73" s="187" t="s">
        <v>58</v>
      </c>
      <c r="H73" s="187"/>
      <c r="I73" s="187"/>
      <c r="J73" s="188"/>
      <c r="L73" s="163" t="s">
        <v>47</v>
      </c>
      <c r="M73" s="29"/>
      <c r="N73" s="29"/>
    </row>
    <row r="74" spans="1:230" s="49" customFormat="1" ht="30" customHeight="1" thickBot="1" x14ac:dyDescent="0.25">
      <c r="A74" s="26"/>
      <c r="B74" s="283"/>
      <c r="C74" s="284"/>
      <c r="D74" s="285"/>
      <c r="E74" s="61"/>
      <c r="F74" s="62">
        <f>IF(L74&gt;$J$58,"Fel andel",L74)</f>
        <v>0</v>
      </c>
      <c r="G74" s="286" t="str">
        <f>G69</f>
        <v>Underskrift/Datum:</v>
      </c>
      <c r="H74" s="287"/>
      <c r="I74" s="287"/>
      <c r="J74" s="288"/>
      <c r="K74" s="28"/>
      <c r="L74" s="164">
        <f>$J$58*E74</f>
        <v>0</v>
      </c>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29"/>
      <c r="GW74" s="29"/>
      <c r="GX74" s="29"/>
      <c r="GY74" s="29"/>
      <c r="GZ74" s="29"/>
      <c r="HA74" s="29"/>
      <c r="HB74" s="29"/>
      <c r="HC74" s="29"/>
      <c r="HD74" s="29"/>
      <c r="HE74" s="29"/>
      <c r="HF74" s="29"/>
      <c r="HG74" s="29"/>
      <c r="HH74" s="29"/>
      <c r="HI74" s="29"/>
      <c r="HJ74" s="29"/>
      <c r="HK74" s="29"/>
      <c r="HL74" s="29"/>
      <c r="HM74" s="29"/>
      <c r="HN74" s="29"/>
      <c r="HO74" s="29"/>
      <c r="HP74" s="29"/>
      <c r="HQ74" s="29"/>
      <c r="HR74" s="29"/>
      <c r="HS74" s="29"/>
      <c r="HT74" s="29"/>
      <c r="HU74" s="29"/>
      <c r="HV74" s="29"/>
    </row>
    <row r="75" spans="1:230" s="49" customFormat="1" ht="30" customHeight="1" x14ac:dyDescent="0.2">
      <c r="A75" s="26"/>
      <c r="B75" s="289" t="s">
        <v>24</v>
      </c>
      <c r="C75" s="290"/>
      <c r="D75" s="290"/>
      <c r="E75" s="290" t="s">
        <v>25</v>
      </c>
      <c r="F75" s="290"/>
      <c r="G75" s="280" t="s">
        <v>51</v>
      </c>
      <c r="H75" s="281"/>
      <c r="I75" s="281"/>
      <c r="J75" s="282"/>
      <c r="K75" s="28"/>
      <c r="L75" s="165"/>
      <c r="M75" s="1"/>
      <c r="N75" s="1"/>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c r="HT75" s="29"/>
      <c r="HU75" s="29"/>
      <c r="HV75" s="29"/>
    </row>
    <row r="76" spans="1:230" ht="30" customHeight="1" x14ac:dyDescent="0.25">
      <c r="B76" s="305" t="s">
        <v>49</v>
      </c>
      <c r="C76" s="174"/>
      <c r="D76" s="173" t="s">
        <v>35</v>
      </c>
      <c r="E76" s="174"/>
      <c r="F76" s="306"/>
      <c r="G76" s="173" t="s">
        <v>50</v>
      </c>
      <c r="H76" s="174"/>
      <c r="I76" s="174"/>
      <c r="J76" s="175"/>
      <c r="L76" s="165"/>
    </row>
    <row r="77" spans="1:230" ht="22.5" customHeight="1" x14ac:dyDescent="0.25">
      <c r="B77" s="323"/>
      <c r="C77" s="323"/>
      <c r="D77" s="323"/>
      <c r="E77" s="323"/>
      <c r="F77" s="323"/>
      <c r="G77" s="323"/>
      <c r="H77" s="323"/>
      <c r="I77" s="323"/>
      <c r="J77" s="323"/>
    </row>
    <row r="78" spans="1:230" ht="11.25" customHeight="1" thickBot="1" x14ac:dyDescent="0.3">
      <c r="B78" s="257" t="str">
        <f>B62</f>
        <v>Fastighetsägare (personnr/org.nr)</v>
      </c>
      <c r="C78" s="258"/>
      <c r="D78" s="258"/>
      <c r="E78" s="27" t="s">
        <v>33</v>
      </c>
      <c r="F78" s="27" t="s">
        <v>3</v>
      </c>
      <c r="G78" s="187" t="s">
        <v>58</v>
      </c>
      <c r="H78" s="187"/>
      <c r="I78" s="187"/>
      <c r="J78" s="188"/>
      <c r="L78" s="163" t="s">
        <v>47</v>
      </c>
    </row>
    <row r="79" spans="1:230" ht="30" customHeight="1" thickBot="1" x14ac:dyDescent="0.3">
      <c r="B79" s="283"/>
      <c r="C79" s="284"/>
      <c r="D79" s="285"/>
      <c r="E79" s="61"/>
      <c r="F79" s="62">
        <f>IF(L79&gt;$J$58,"Fel andel",L79)</f>
        <v>0</v>
      </c>
      <c r="G79" s="286" t="str">
        <f>G74</f>
        <v>Underskrift/Datum:</v>
      </c>
      <c r="H79" s="287"/>
      <c r="I79" s="287"/>
      <c r="J79" s="288"/>
      <c r="L79" s="164">
        <f>$J$58*E79</f>
        <v>0</v>
      </c>
    </row>
    <row r="80" spans="1:230" ht="30" customHeight="1" x14ac:dyDescent="0.25">
      <c r="B80" s="289" t="s">
        <v>24</v>
      </c>
      <c r="C80" s="290"/>
      <c r="D80" s="290"/>
      <c r="E80" s="290" t="s">
        <v>25</v>
      </c>
      <c r="F80" s="290"/>
      <c r="G80" s="280" t="s">
        <v>51</v>
      </c>
      <c r="H80" s="281"/>
      <c r="I80" s="281"/>
      <c r="J80" s="282"/>
    </row>
    <row r="81" spans="2:12" ht="30" customHeight="1" x14ac:dyDescent="0.25">
      <c r="B81" s="305" t="s">
        <v>49</v>
      </c>
      <c r="C81" s="174"/>
      <c r="D81" s="173" t="s">
        <v>35</v>
      </c>
      <c r="E81" s="174"/>
      <c r="F81" s="306"/>
      <c r="G81" s="173" t="s">
        <v>50</v>
      </c>
      <c r="H81" s="174"/>
      <c r="I81" s="174"/>
      <c r="J81" s="175"/>
    </row>
    <row r="82" spans="2:12" ht="22.5" customHeight="1" x14ac:dyDescent="0.25"/>
    <row r="83" spans="2:12" ht="11.25" customHeight="1" thickBot="1" x14ac:dyDescent="0.3">
      <c r="B83" s="257" t="str">
        <f>B62</f>
        <v>Fastighetsägare (personnr/org.nr)</v>
      </c>
      <c r="C83" s="258"/>
      <c r="D83" s="258"/>
      <c r="E83" s="27" t="s">
        <v>33</v>
      </c>
      <c r="F83" s="27" t="s">
        <v>3</v>
      </c>
      <c r="G83" s="187" t="s">
        <v>58</v>
      </c>
      <c r="H83" s="187"/>
      <c r="I83" s="187"/>
      <c r="J83" s="188"/>
      <c r="L83" s="163" t="s">
        <v>47</v>
      </c>
    </row>
    <row r="84" spans="2:12" ht="30" customHeight="1" thickBot="1" x14ac:dyDescent="0.3">
      <c r="B84" s="283"/>
      <c r="C84" s="284"/>
      <c r="D84" s="285"/>
      <c r="E84" s="61"/>
      <c r="F84" s="62">
        <f>IF(L84&gt;$J$58,"Fel andel",L84)</f>
        <v>0</v>
      </c>
      <c r="G84" s="286" t="str">
        <f>G79</f>
        <v>Underskrift/Datum:</v>
      </c>
      <c r="H84" s="287"/>
      <c r="I84" s="287"/>
      <c r="J84" s="288"/>
      <c r="L84" s="164">
        <f>$J$58*E84</f>
        <v>0</v>
      </c>
    </row>
    <row r="85" spans="2:12" ht="30" customHeight="1" x14ac:dyDescent="0.25">
      <c r="B85" s="289" t="s">
        <v>24</v>
      </c>
      <c r="C85" s="290"/>
      <c r="D85" s="290"/>
      <c r="E85" s="290" t="s">
        <v>25</v>
      </c>
      <c r="F85" s="290"/>
      <c r="G85" s="280" t="s">
        <v>51</v>
      </c>
      <c r="H85" s="281"/>
      <c r="I85" s="281"/>
      <c r="J85" s="282"/>
    </row>
    <row r="86" spans="2:12" ht="30" customHeight="1" x14ac:dyDescent="0.25">
      <c r="B86" s="305" t="s">
        <v>49</v>
      </c>
      <c r="C86" s="174"/>
      <c r="D86" s="173" t="s">
        <v>35</v>
      </c>
      <c r="E86" s="174"/>
      <c r="F86" s="306"/>
      <c r="G86" s="173" t="s">
        <v>50</v>
      </c>
      <c r="H86" s="174"/>
      <c r="I86" s="174"/>
      <c r="J86" s="175"/>
    </row>
    <row r="87" spans="2:12" ht="22.5" customHeight="1" x14ac:dyDescent="0.25"/>
    <row r="88" spans="2:12" ht="11.25" customHeight="1" thickBot="1" x14ac:dyDescent="0.3">
      <c r="B88" s="257" t="str">
        <f>B62</f>
        <v>Fastighetsägare (personnr/org.nr)</v>
      </c>
      <c r="C88" s="258"/>
      <c r="D88" s="258"/>
      <c r="E88" s="27" t="s">
        <v>33</v>
      </c>
      <c r="F88" s="27" t="s">
        <v>3</v>
      </c>
      <c r="G88" s="187" t="s">
        <v>58</v>
      </c>
      <c r="H88" s="187"/>
      <c r="I88" s="187"/>
      <c r="J88" s="188"/>
      <c r="L88" s="163" t="s">
        <v>47</v>
      </c>
    </row>
    <row r="89" spans="2:12" ht="30" customHeight="1" thickBot="1" x14ac:dyDescent="0.3">
      <c r="B89" s="283"/>
      <c r="C89" s="284"/>
      <c r="D89" s="285"/>
      <c r="E89" s="61"/>
      <c r="F89" s="62">
        <f>IF(L89&gt;$J$58,"Fel andel",L89)</f>
        <v>0</v>
      </c>
      <c r="G89" s="286" t="str">
        <f>G84</f>
        <v>Underskrift/Datum:</v>
      </c>
      <c r="H89" s="287"/>
      <c r="I89" s="287"/>
      <c r="J89" s="288"/>
      <c r="L89" s="164">
        <f>$J$58*E89</f>
        <v>0</v>
      </c>
    </row>
    <row r="90" spans="2:12" ht="30" customHeight="1" x14ac:dyDescent="0.25">
      <c r="B90" s="289" t="s">
        <v>24</v>
      </c>
      <c r="C90" s="290"/>
      <c r="D90" s="290"/>
      <c r="E90" s="290" t="s">
        <v>25</v>
      </c>
      <c r="F90" s="290"/>
      <c r="G90" s="280" t="s">
        <v>51</v>
      </c>
      <c r="H90" s="281"/>
      <c r="I90" s="281"/>
      <c r="J90" s="282"/>
    </row>
    <row r="91" spans="2:12" ht="30" customHeight="1" x14ac:dyDescent="0.25">
      <c r="B91" s="305" t="s">
        <v>49</v>
      </c>
      <c r="C91" s="174"/>
      <c r="D91" s="173" t="s">
        <v>35</v>
      </c>
      <c r="E91" s="174"/>
      <c r="F91" s="306"/>
      <c r="G91" s="173" t="s">
        <v>50</v>
      </c>
      <c r="H91" s="174"/>
      <c r="I91" s="174"/>
      <c r="J91" s="175"/>
    </row>
    <row r="92" spans="2:12" ht="22.5" customHeight="1" x14ac:dyDescent="0.25"/>
    <row r="93" spans="2:12" ht="11.25" customHeight="1" thickBot="1" x14ac:dyDescent="0.3">
      <c r="B93" s="257" t="str">
        <f>B62</f>
        <v>Fastighetsägare (personnr/org.nr)</v>
      </c>
      <c r="C93" s="258"/>
      <c r="D93" s="258"/>
      <c r="E93" s="27" t="s">
        <v>33</v>
      </c>
      <c r="F93" s="27" t="s">
        <v>3</v>
      </c>
      <c r="G93" s="187" t="s">
        <v>58</v>
      </c>
      <c r="H93" s="187"/>
      <c r="I93" s="187"/>
      <c r="J93" s="188"/>
      <c r="L93" s="163" t="s">
        <v>47</v>
      </c>
    </row>
    <row r="94" spans="2:12" ht="30" customHeight="1" thickBot="1" x14ac:dyDescent="0.3">
      <c r="B94" s="283"/>
      <c r="C94" s="284"/>
      <c r="D94" s="285"/>
      <c r="E94" s="61"/>
      <c r="F94" s="62">
        <f>IF(L94&gt;$J$58,"Fel andel",L94)</f>
        <v>0</v>
      </c>
      <c r="G94" s="286" t="str">
        <f>G84</f>
        <v>Underskrift/Datum:</v>
      </c>
      <c r="H94" s="287"/>
      <c r="I94" s="287"/>
      <c r="J94" s="288"/>
      <c r="L94" s="164">
        <f>$J$58*E94</f>
        <v>0</v>
      </c>
    </row>
    <row r="95" spans="2:12" ht="30" customHeight="1" x14ac:dyDescent="0.25">
      <c r="B95" s="289" t="s">
        <v>24</v>
      </c>
      <c r="C95" s="290"/>
      <c r="D95" s="290"/>
      <c r="E95" s="290" t="s">
        <v>25</v>
      </c>
      <c r="F95" s="290"/>
      <c r="G95" s="280" t="s">
        <v>51</v>
      </c>
      <c r="H95" s="281"/>
      <c r="I95" s="281"/>
      <c r="J95" s="282"/>
    </row>
    <row r="96" spans="2:12" ht="30" customHeight="1" x14ac:dyDescent="0.25">
      <c r="B96" s="305" t="s">
        <v>49</v>
      </c>
      <c r="C96" s="174"/>
      <c r="D96" s="173" t="s">
        <v>35</v>
      </c>
      <c r="E96" s="174"/>
      <c r="F96" s="306"/>
      <c r="G96" s="173" t="s">
        <v>50</v>
      </c>
      <c r="H96" s="174"/>
      <c r="I96" s="174"/>
      <c r="J96" s="175"/>
    </row>
    <row r="97" spans="2:12" ht="22.5" customHeight="1" x14ac:dyDescent="0.25"/>
    <row r="98" spans="2:12" ht="11.25" customHeight="1" thickBot="1" x14ac:dyDescent="0.3">
      <c r="B98" s="257" t="str">
        <f>B62</f>
        <v>Fastighetsägare (personnr/org.nr)</v>
      </c>
      <c r="C98" s="258"/>
      <c r="D98" s="258"/>
      <c r="E98" s="27" t="s">
        <v>33</v>
      </c>
      <c r="F98" s="27" t="s">
        <v>3</v>
      </c>
      <c r="G98" s="187" t="s">
        <v>58</v>
      </c>
      <c r="H98" s="187"/>
      <c r="I98" s="187"/>
      <c r="J98" s="188"/>
      <c r="L98" s="163" t="s">
        <v>47</v>
      </c>
    </row>
    <row r="99" spans="2:12" ht="30" customHeight="1" thickBot="1" x14ac:dyDescent="0.3">
      <c r="B99" s="283"/>
      <c r="C99" s="284"/>
      <c r="D99" s="285"/>
      <c r="E99" s="61"/>
      <c r="F99" s="62">
        <f>IF(L99&gt;$J$58,"Fel andel",L99)</f>
        <v>0</v>
      </c>
      <c r="G99" s="286" t="str">
        <f>G89</f>
        <v>Underskrift/Datum:</v>
      </c>
      <c r="H99" s="287"/>
      <c r="I99" s="287"/>
      <c r="J99" s="288"/>
      <c r="L99" s="164">
        <f>$J$58*E99</f>
        <v>0</v>
      </c>
    </row>
    <row r="100" spans="2:12" ht="30" customHeight="1" x14ac:dyDescent="0.25">
      <c r="B100" s="289" t="s">
        <v>24</v>
      </c>
      <c r="C100" s="290"/>
      <c r="D100" s="290"/>
      <c r="E100" s="290" t="s">
        <v>25</v>
      </c>
      <c r="F100" s="290"/>
      <c r="G100" s="280" t="s">
        <v>51</v>
      </c>
      <c r="H100" s="281"/>
      <c r="I100" s="281"/>
      <c r="J100" s="282"/>
    </row>
    <row r="101" spans="2:12" ht="30" customHeight="1" x14ac:dyDescent="0.25">
      <c r="B101" s="305" t="s">
        <v>49</v>
      </c>
      <c r="C101" s="174"/>
      <c r="D101" s="173" t="s">
        <v>35</v>
      </c>
      <c r="E101" s="174"/>
      <c r="F101" s="306"/>
      <c r="G101" s="173" t="s">
        <v>50</v>
      </c>
      <c r="H101" s="174"/>
      <c r="I101" s="174"/>
      <c r="J101" s="175"/>
    </row>
    <row r="102" spans="2:12" ht="12.75" customHeight="1" x14ac:dyDescent="0.25">
      <c r="B102" s="322" t="s">
        <v>40</v>
      </c>
      <c r="C102" s="322"/>
      <c r="D102" s="322"/>
      <c r="E102" s="322"/>
      <c r="F102" s="322"/>
      <c r="G102" s="322"/>
      <c r="H102" s="322"/>
      <c r="I102" s="322"/>
      <c r="J102" s="322"/>
    </row>
    <row r="103" spans="2:12" ht="12.75" customHeight="1" x14ac:dyDescent="0.25">
      <c r="B103" s="321" t="str">
        <f>IF((E63+E69+E74+E79+E84+E89+E94+E99)=1,0,"SUMMAN AV DE LAGFARNA ÄGARNAS ANDELAR ÄR INTE = 1")</f>
        <v>SUMMAN AV DE LAGFARNA ÄGARNAS ANDELAR ÄR INTE = 1</v>
      </c>
      <c r="C103" s="321"/>
      <c r="D103" s="321"/>
      <c r="E103" s="321"/>
      <c r="F103" s="321"/>
      <c r="G103" s="321"/>
      <c r="H103" s="321"/>
      <c r="I103" s="321"/>
      <c r="J103" s="321"/>
    </row>
  </sheetData>
  <sheetProtection algorithmName="SHA-512" hashValue="qiphnZ1u0yDiIODucCn/XfVo7GSVVmJxZIPp+cfqNITPd3yKzTDFhABaREW1H03vd8S2nJj2rSkdwZrd4aiFHQ==" saltValue="QfDJBanmx1WjQvAfUOBweg==" spinCount="100000" sheet="1" selectLockedCells="1"/>
  <mergeCells count="178">
    <mergeCell ref="G71:J71"/>
    <mergeCell ref="G83:J83"/>
    <mergeCell ref="B84:D84"/>
    <mergeCell ref="G84:J84"/>
    <mergeCell ref="B74:D74"/>
    <mergeCell ref="G74:J74"/>
    <mergeCell ref="B80:D80"/>
    <mergeCell ref="B71:C71"/>
    <mergeCell ref="B63:D63"/>
    <mergeCell ref="G76:J76"/>
    <mergeCell ref="B75:D75"/>
    <mergeCell ref="G75:J75"/>
    <mergeCell ref="D71:F71"/>
    <mergeCell ref="B70:D70"/>
    <mergeCell ref="E70:F70"/>
    <mergeCell ref="G70:J70"/>
    <mergeCell ref="B69:D69"/>
    <mergeCell ref="B68:D68"/>
    <mergeCell ref="G68:J68"/>
    <mergeCell ref="G69:J69"/>
    <mergeCell ref="B66:J66"/>
    <mergeCell ref="B67:J67"/>
    <mergeCell ref="B65:C65"/>
    <mergeCell ref="D65:F65"/>
    <mergeCell ref="G80:J80"/>
    <mergeCell ref="G81:J81"/>
    <mergeCell ref="B78:D78"/>
    <mergeCell ref="D96:F96"/>
    <mergeCell ref="G96:J96"/>
    <mergeCell ref="G79:J79"/>
    <mergeCell ref="B81:C81"/>
    <mergeCell ref="B83:D83"/>
    <mergeCell ref="G78:J78"/>
    <mergeCell ref="D81:F81"/>
    <mergeCell ref="B103:J103"/>
    <mergeCell ref="B102:J102"/>
    <mergeCell ref="B77:J77"/>
    <mergeCell ref="B73:D73"/>
    <mergeCell ref="G73:J73"/>
    <mergeCell ref="E75:F75"/>
    <mergeCell ref="B76:C76"/>
    <mergeCell ref="D76:F76"/>
    <mergeCell ref="E80:F80"/>
    <mergeCell ref="B88:D88"/>
    <mergeCell ref="G88:J88"/>
    <mergeCell ref="B89:D89"/>
    <mergeCell ref="G89:J89"/>
    <mergeCell ref="B90:D90"/>
    <mergeCell ref="E90:F90"/>
    <mergeCell ref="G90:J90"/>
    <mergeCell ref="B85:D85"/>
    <mergeCell ref="G85:J85"/>
    <mergeCell ref="B79:D79"/>
    <mergeCell ref="G86:J86"/>
    <mergeCell ref="B96:C96"/>
    <mergeCell ref="E85:F85"/>
    <mergeCell ref="B86:C86"/>
    <mergeCell ref="D86:F86"/>
    <mergeCell ref="M3:N3"/>
    <mergeCell ref="M6:N6"/>
    <mergeCell ref="M7:N7"/>
    <mergeCell ref="M41:N41"/>
    <mergeCell ref="Q15:R15"/>
    <mergeCell ref="M8:N8"/>
    <mergeCell ref="M16:N16"/>
    <mergeCell ref="M4:N4"/>
    <mergeCell ref="M9:N9"/>
    <mergeCell ref="M5:N5"/>
    <mergeCell ref="G101:J101"/>
    <mergeCell ref="G91:J91"/>
    <mergeCell ref="B98:D98"/>
    <mergeCell ref="G98:J98"/>
    <mergeCell ref="B91:C91"/>
    <mergeCell ref="D91:F91"/>
    <mergeCell ref="E100:F100"/>
    <mergeCell ref="B101:C101"/>
    <mergeCell ref="D101:F101"/>
    <mergeCell ref="B93:D93"/>
    <mergeCell ref="G93:J93"/>
    <mergeCell ref="B94:D94"/>
    <mergeCell ref="G94:J94"/>
    <mergeCell ref="B95:D95"/>
    <mergeCell ref="E95:F95"/>
    <mergeCell ref="G95:J95"/>
    <mergeCell ref="F19:H19"/>
    <mergeCell ref="F20:H20"/>
    <mergeCell ref="F21:H21"/>
    <mergeCell ref="B17:E17"/>
    <mergeCell ref="B18:E18"/>
    <mergeCell ref="B19:E19"/>
    <mergeCell ref="B20:E20"/>
    <mergeCell ref="B21:E21"/>
    <mergeCell ref="G100:J100"/>
    <mergeCell ref="B99:D99"/>
    <mergeCell ref="G99:J99"/>
    <mergeCell ref="B100:D100"/>
    <mergeCell ref="B30:I30"/>
    <mergeCell ref="B31:I31"/>
    <mergeCell ref="B32:I32"/>
    <mergeCell ref="B33:J33"/>
    <mergeCell ref="F18:H18"/>
    <mergeCell ref="F17:H17"/>
    <mergeCell ref="B64:D64"/>
    <mergeCell ref="B40:I40"/>
    <mergeCell ref="G63:J63"/>
    <mergeCell ref="E64:F64"/>
    <mergeCell ref="G64:J64"/>
    <mergeCell ref="F35:G35"/>
    <mergeCell ref="B23:J23"/>
    <mergeCell ref="B36:J36"/>
    <mergeCell ref="B47:I47"/>
    <mergeCell ref="B48:J48"/>
    <mergeCell ref="B27:I27"/>
    <mergeCell ref="B62:D62"/>
    <mergeCell ref="B53:J53"/>
    <mergeCell ref="B57:I57"/>
    <mergeCell ref="B22:I22"/>
    <mergeCell ref="B28:J28"/>
    <mergeCell ref="B41:J41"/>
    <mergeCell ref="B56:I56"/>
    <mergeCell ref="B46:G46"/>
    <mergeCell ref="B52:I52"/>
    <mergeCell ref="B35:E35"/>
    <mergeCell ref="H35:J35"/>
    <mergeCell ref="B24:I24"/>
    <mergeCell ref="B25:I25"/>
    <mergeCell ref="B26:I26"/>
    <mergeCell ref="B29:I29"/>
    <mergeCell ref="B54:I54"/>
    <mergeCell ref="G7:H7"/>
    <mergeCell ref="G8:H8"/>
    <mergeCell ref="B15:I15"/>
    <mergeCell ref="B16:J16"/>
    <mergeCell ref="G6:H6"/>
    <mergeCell ref="I7:J7"/>
    <mergeCell ref="I8:J8"/>
    <mergeCell ref="B6:C6"/>
    <mergeCell ref="B7:C7"/>
    <mergeCell ref="B8:C8"/>
    <mergeCell ref="D6:F6"/>
    <mergeCell ref="D7:F8"/>
    <mergeCell ref="B9:J9"/>
    <mergeCell ref="B10:G10"/>
    <mergeCell ref="B11:G11"/>
    <mergeCell ref="B12:G12"/>
    <mergeCell ref="B13:G13"/>
    <mergeCell ref="B14:G14"/>
    <mergeCell ref="B2:F2"/>
    <mergeCell ref="I4:J4"/>
    <mergeCell ref="I5:J5"/>
    <mergeCell ref="G5:H5"/>
    <mergeCell ref="I6:J6"/>
    <mergeCell ref="G4:H4"/>
    <mergeCell ref="B3:H3"/>
    <mergeCell ref="I3:J3"/>
    <mergeCell ref="B4:C4"/>
    <mergeCell ref="B5:C5"/>
    <mergeCell ref="D4:F4"/>
    <mergeCell ref="D5:F5"/>
    <mergeCell ref="G65:J65"/>
    <mergeCell ref="B34:J34"/>
    <mergeCell ref="B61:J61"/>
    <mergeCell ref="B55:I55"/>
    <mergeCell ref="B38:I38"/>
    <mergeCell ref="B39:I39"/>
    <mergeCell ref="G62:J62"/>
    <mergeCell ref="B59:J59"/>
    <mergeCell ref="B58:I58"/>
    <mergeCell ref="B60:J60"/>
    <mergeCell ref="B49:G49"/>
    <mergeCell ref="B50:G50"/>
    <mergeCell ref="B51:G51"/>
    <mergeCell ref="F42:G42"/>
    <mergeCell ref="B37:I37"/>
    <mergeCell ref="B43:G43"/>
    <mergeCell ref="B44:G44"/>
    <mergeCell ref="B45:G45"/>
    <mergeCell ref="B42:D42"/>
  </mergeCells>
  <dataValidations count="4">
    <dataValidation type="whole" allowBlank="1" showInputMessage="1" showErrorMessage="1" sqref="I11:I14" xr:uid="{00000000-0002-0000-0000-000000000000}">
      <formula1>0</formula1>
      <formula2>2</formula2>
    </dataValidation>
    <dataValidation type="list" allowBlank="1" showInputMessage="1" showErrorMessage="1" sqref="F42:G42" xr:uid="{00000000-0002-0000-0000-000002000000}">
      <formula1>$M$42:$M$46</formula1>
    </dataValidation>
    <dataValidation type="list" allowBlank="1" showInputMessage="1" showErrorMessage="1" sqref="F18:H21" xr:uid="{00000000-0002-0000-0000-000003000000}">
      <formula1>$M$17:$M$37</formula1>
    </dataValidation>
    <dataValidation type="list" allowBlank="1" showInputMessage="1" showErrorMessage="1" sqref="I50:I51" xr:uid="{6DCB533B-2BCB-4E5E-841C-9A4250255D17}">
      <formula1>"Zon 1,Zon 2"</formula1>
    </dataValidation>
  </dataValidations>
  <printOptions horizontalCentered="1"/>
  <pageMargins left="0.19685039370078741" right="0.19685039370078741" top="0.19685039370078741" bottom="0.19685039370078741" header="0.31496062992125984" footer="0.31496062992125984"/>
  <pageSetup paperSize="9" scale="84" firstPageNumber="0" orientation="portrait" r:id="rId1"/>
  <headerFooter alignWithMargins="0"/>
  <rowBreaks count="1" manualBreakCount="1">
    <brk id="6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1">
              <controlPr defaultSize="0" print="0" autoFill="0" autoLine="0" autoPict="0" altText="">
                <anchor moveWithCells="1" sizeWithCells="1">
                  <from>
                    <xdr:col>1</xdr:col>
                    <xdr:colOff>12700</xdr:colOff>
                    <xdr:row>0</xdr:row>
                    <xdr:rowOff>88900</xdr:rowOff>
                  </from>
                  <to>
                    <xdr:col>3</xdr:col>
                    <xdr:colOff>476250</xdr:colOff>
                    <xdr:row>1</xdr:row>
                    <xdr:rowOff>0</xdr:rowOff>
                  </to>
                </anchor>
              </controlPr>
            </control>
          </mc:Choice>
        </mc:AlternateContent>
        <mc:AlternateContent xmlns:mc="http://schemas.openxmlformats.org/markup-compatibility/2006">
          <mc:Choice Requires="x14">
            <control shapeId="1056" r:id="rId5" name="Check Box 32">
              <controlPr defaultSize="0" print="0" autoFill="0" autoLine="0" autoPict="0" altText="">
                <anchor moveWithCells="1" sizeWithCells="1">
                  <from>
                    <xdr:col>1</xdr:col>
                    <xdr:colOff>12700</xdr:colOff>
                    <xdr:row>55</xdr:row>
                    <xdr:rowOff>88900</xdr:rowOff>
                  </from>
                  <to>
                    <xdr:col>3</xdr:col>
                    <xdr:colOff>247650</xdr:colOff>
                    <xdr:row>56</xdr:row>
                    <xdr:rowOff>76200</xdr:rowOff>
                  </to>
                </anchor>
              </controlPr>
            </control>
          </mc:Choice>
        </mc:AlternateContent>
        <mc:AlternateContent xmlns:mc="http://schemas.openxmlformats.org/markup-compatibility/2006">
          <mc:Choice Requires="x14">
            <control shapeId="1066" r:id="rId6" name="Check Box 42">
              <controlPr defaultSize="0" print="0" autoFill="0" autoLine="0" autoPict="0" altText="">
                <anchor moveWithCells="1" sizeWithCells="1">
                  <from>
                    <xdr:col>3</xdr:col>
                    <xdr:colOff>546100</xdr:colOff>
                    <xdr:row>0</xdr:row>
                    <xdr:rowOff>88900</xdr:rowOff>
                  </from>
                  <to>
                    <xdr:col>5</xdr:col>
                    <xdr:colOff>590550</xdr:colOff>
                    <xdr:row>1</xdr:row>
                    <xdr:rowOff>0</xdr:rowOff>
                  </to>
                </anchor>
              </controlPr>
            </control>
          </mc:Choice>
        </mc:AlternateContent>
        <mc:AlternateContent xmlns:mc="http://schemas.openxmlformats.org/markup-compatibility/2006">
          <mc:Choice Requires="x14">
            <control shapeId="1067" r:id="rId7" name="Check Box 43">
              <controlPr defaultSize="0" print="0" autoFill="0" autoLine="0" autoPict="0" altText="">
                <anchor moveWithCells="1" sizeWithCells="1">
                  <from>
                    <xdr:col>5</xdr:col>
                    <xdr:colOff>660400</xdr:colOff>
                    <xdr:row>0</xdr:row>
                    <xdr:rowOff>88900</xdr:rowOff>
                  </from>
                  <to>
                    <xdr:col>8</xdr:col>
                    <xdr:colOff>323850</xdr:colOff>
                    <xdr:row>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tabColor rgb="FFFFC000"/>
    <pageSetUpPr fitToPage="1"/>
  </sheetPr>
  <dimension ref="A1:G52"/>
  <sheetViews>
    <sheetView showGridLines="0" showRowColHeaders="0" zoomScaleNormal="100" workbookViewId="0">
      <selection activeCell="H70" sqref="H70"/>
    </sheetView>
  </sheetViews>
  <sheetFormatPr defaultRowHeight="20.25" customHeight="1" x14ac:dyDescent="0.25"/>
  <cols>
    <col min="1" max="1" width="32.453125" style="23" customWidth="1"/>
    <col min="2" max="4" width="21.453125" customWidth="1"/>
    <col min="5" max="5" width="38.453125" customWidth="1"/>
  </cols>
  <sheetData>
    <row r="1" spans="2:4" ht="20.25" customHeight="1" x14ac:dyDescent="0.25">
      <c r="B1" s="25"/>
      <c r="C1" s="25"/>
      <c r="D1" s="24"/>
    </row>
    <row r="52" spans="7:7" ht="20.25" customHeight="1" x14ac:dyDescent="0.25">
      <c r="G52" s="33"/>
    </row>
  </sheetData>
  <sheetProtection password="D793" sheet="1" objects="1" scenarios="1" selectLockedCells="1" selectUnlockedCells="1"/>
  <printOptions horizontalCentered="1"/>
  <pageMargins left="0.23622047244094491" right="0.23622047244094491" top="0.74803149606299213" bottom="0.74803149606299213"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tabColor rgb="FFFF0000"/>
    <pageSetUpPr fitToPage="1"/>
  </sheetPr>
  <dimension ref="A1:J44"/>
  <sheetViews>
    <sheetView showGridLines="0" zoomScaleNormal="100" workbookViewId="0">
      <pane ySplit="8" topLeftCell="A27" activePane="bottomLeft" state="frozen"/>
      <selection pane="bottomLeft" activeCell="B3" sqref="B3"/>
    </sheetView>
  </sheetViews>
  <sheetFormatPr defaultColWidth="21.453125" defaultRowHeight="18.75" customHeight="1" x14ac:dyDescent="0.25"/>
  <cols>
    <col min="1" max="1" width="40.453125" style="92" bestFit="1" customWidth="1"/>
    <col min="2" max="2" width="17.81640625" style="65" customWidth="1"/>
    <col min="3" max="3" width="17.81640625" style="77" customWidth="1"/>
    <col min="4" max="5" width="17.81640625" style="65" customWidth="1"/>
    <col min="6" max="6" width="5.453125" style="65" customWidth="1"/>
    <col min="7" max="7" width="24.26953125" style="94" customWidth="1"/>
    <col min="8" max="8" width="24.26953125" style="65" customWidth="1"/>
    <col min="9" max="16384" width="21.453125" style="65"/>
  </cols>
  <sheetData>
    <row r="1" spans="1:10" ht="18.75" customHeight="1" x14ac:dyDescent="0.25">
      <c r="A1" s="357" t="s">
        <v>31</v>
      </c>
      <c r="B1" s="357"/>
      <c r="C1" s="356" t="s">
        <v>45</v>
      </c>
      <c r="D1" s="356"/>
      <c r="E1" s="356"/>
    </row>
    <row r="2" spans="1:10" ht="18.75" customHeight="1" x14ac:dyDescent="0.25">
      <c r="A2" s="84"/>
      <c r="B2" s="84"/>
      <c r="C2" s="80"/>
      <c r="D2" s="80"/>
      <c r="E2" s="80"/>
    </row>
    <row r="3" spans="1:10" ht="18.75" customHeight="1" x14ac:dyDescent="0.25">
      <c r="A3" s="90" t="s">
        <v>95</v>
      </c>
      <c r="B3" s="82">
        <v>47300</v>
      </c>
      <c r="C3" s="338" t="s">
        <v>93</v>
      </c>
      <c r="D3" s="338"/>
      <c r="E3" s="71">
        <f>B3*0.05</f>
        <v>2365</v>
      </c>
      <c r="G3" s="331" t="s">
        <v>81</v>
      </c>
      <c r="H3" s="331"/>
      <c r="I3" s="331"/>
    </row>
    <row r="4" spans="1:10" ht="18.75" customHeight="1" x14ac:dyDescent="0.25">
      <c r="A4" s="90" t="s">
        <v>32</v>
      </c>
      <c r="B4" s="83">
        <v>336.04</v>
      </c>
      <c r="C4" s="338" t="s">
        <v>97</v>
      </c>
      <c r="D4" s="338"/>
      <c r="E4" s="105">
        <v>330.72</v>
      </c>
      <c r="G4" s="353" t="s">
        <v>82</v>
      </c>
      <c r="H4" s="354" t="s">
        <v>103</v>
      </c>
      <c r="I4" s="355" t="s">
        <v>83</v>
      </c>
    </row>
    <row r="5" spans="1:10" ht="18.75" customHeight="1" x14ac:dyDescent="0.25">
      <c r="A5" s="90" t="s">
        <v>94</v>
      </c>
      <c r="B5" s="83">
        <v>119.2</v>
      </c>
      <c r="C5" s="338" t="s">
        <v>98</v>
      </c>
      <c r="D5" s="338"/>
      <c r="E5" s="106">
        <v>314.39999999999998</v>
      </c>
      <c r="G5" s="353"/>
      <c r="H5" s="354"/>
      <c r="I5" s="355"/>
    </row>
    <row r="6" spans="1:10" ht="18.75" customHeight="1" x14ac:dyDescent="0.25">
      <c r="A6" s="90" t="s">
        <v>10</v>
      </c>
      <c r="B6" s="82">
        <v>5000</v>
      </c>
      <c r="C6" s="338" t="s">
        <v>99</v>
      </c>
      <c r="D6" s="338"/>
      <c r="E6" s="107">
        <v>105.3</v>
      </c>
      <c r="G6" s="353"/>
      <c r="H6" s="354"/>
      <c r="I6" s="355"/>
    </row>
    <row r="7" spans="1:10" ht="18.75" customHeight="1" x14ac:dyDescent="0.25">
      <c r="A7" s="91"/>
      <c r="B7" s="78"/>
      <c r="C7" s="78"/>
      <c r="D7" s="86"/>
      <c r="E7" s="87"/>
      <c r="G7" s="353"/>
      <c r="H7" s="354"/>
      <c r="I7" s="355"/>
    </row>
    <row r="8" spans="1:10" ht="36" x14ac:dyDescent="0.25">
      <c r="A8" s="93" t="s">
        <v>80</v>
      </c>
      <c r="B8" s="79" t="s">
        <v>22</v>
      </c>
      <c r="C8" s="79" t="s">
        <v>19</v>
      </c>
      <c r="D8" s="79" t="s">
        <v>101</v>
      </c>
      <c r="E8" s="79" t="s">
        <v>102</v>
      </c>
    </row>
    <row r="9" spans="1:10" s="66" customFormat="1" ht="18.75" customHeight="1" x14ac:dyDescent="0.25">
      <c r="A9" s="339" t="s">
        <v>18</v>
      </c>
      <c r="B9" s="340"/>
      <c r="C9" s="340"/>
      <c r="D9" s="340"/>
      <c r="E9" s="341"/>
      <c r="G9" s="95"/>
      <c r="H9" s="88"/>
      <c r="I9" s="88"/>
      <c r="J9" s="88"/>
    </row>
    <row r="10" spans="1:10" ht="18.75" customHeight="1" x14ac:dyDescent="0.25">
      <c r="A10" s="90" t="s">
        <v>96</v>
      </c>
      <c r="B10" s="67">
        <v>4</v>
      </c>
      <c r="C10" s="68">
        <f>B10*($B$4/$E$4)</f>
        <v>4.0643444605708758</v>
      </c>
      <c r="D10" s="69">
        <f>C10*1.25</f>
        <v>5.0804305757135948</v>
      </c>
      <c r="E10" s="69">
        <f>D10*1.2</f>
        <v>6.0965166908563138</v>
      </c>
      <c r="G10" s="96"/>
      <c r="H10" s="85"/>
      <c r="I10" s="85"/>
      <c r="J10" s="85"/>
    </row>
    <row r="11" spans="1:10" s="81" customFormat="1" ht="18.75" customHeight="1" x14ac:dyDescent="0.25">
      <c r="A11" s="342" t="s">
        <v>20</v>
      </c>
      <c r="B11" s="343"/>
      <c r="C11" s="343"/>
      <c r="D11" s="343"/>
      <c r="E11" s="344"/>
      <c r="G11" s="96"/>
      <c r="H11" s="86"/>
      <c r="I11" s="89"/>
      <c r="J11" s="89"/>
    </row>
    <row r="12" spans="1:10" ht="18.75" customHeight="1" x14ac:dyDescent="0.25">
      <c r="A12" s="90" t="s">
        <v>36</v>
      </c>
      <c r="B12" s="70">
        <v>500</v>
      </c>
      <c r="C12" s="71">
        <f>ROUND(B12*($B$4/$E$4),-2)</f>
        <v>500</v>
      </c>
      <c r="D12" s="72">
        <f>C12*1.25</f>
        <v>625</v>
      </c>
      <c r="E12" s="72">
        <f t="shared" ref="E12:E13" si="0">D12*1.2</f>
        <v>750</v>
      </c>
      <c r="G12" s="96"/>
      <c r="H12" s="85"/>
      <c r="I12" s="85"/>
      <c r="J12" s="85"/>
    </row>
    <row r="13" spans="1:10" ht="18.75" customHeight="1" x14ac:dyDescent="0.25">
      <c r="A13" s="90" t="s">
        <v>78</v>
      </c>
      <c r="B13" s="70">
        <v>500</v>
      </c>
      <c r="C13" s="71">
        <f t="shared" ref="C13:C14" si="1">ROUND(B13*($B$4/$E$4),-2)</f>
        <v>500</v>
      </c>
      <c r="D13" s="72">
        <f>C13*1.25</f>
        <v>625</v>
      </c>
      <c r="E13" s="72">
        <f t="shared" si="0"/>
        <v>750</v>
      </c>
      <c r="G13" s="96"/>
      <c r="H13" s="85"/>
      <c r="I13" s="85"/>
      <c r="J13" s="85"/>
    </row>
    <row r="14" spans="1:10" ht="18.75" customHeight="1" x14ac:dyDescent="0.25">
      <c r="A14" s="90" t="s">
        <v>77</v>
      </c>
      <c r="B14" s="70">
        <v>500</v>
      </c>
      <c r="C14" s="71">
        <f t="shared" si="1"/>
        <v>500</v>
      </c>
      <c r="D14" s="72">
        <f>C14*1.25</f>
        <v>625</v>
      </c>
      <c r="E14" s="72">
        <f t="shared" ref="E14" si="2">D14*1.2</f>
        <v>750</v>
      </c>
      <c r="G14" s="96"/>
      <c r="H14" s="85"/>
      <c r="I14" s="85"/>
      <c r="J14" s="85"/>
    </row>
    <row r="15" spans="1:10" s="81" customFormat="1" ht="18.75" customHeight="1" x14ac:dyDescent="0.25">
      <c r="A15" s="345" t="s">
        <v>21</v>
      </c>
      <c r="B15" s="346"/>
      <c r="C15" s="346"/>
      <c r="D15" s="346"/>
      <c r="E15" s="347"/>
      <c r="G15" s="95"/>
      <c r="H15" s="89"/>
      <c r="I15" s="89"/>
      <c r="J15" s="89"/>
    </row>
    <row r="16" spans="1:10" ht="18.75" customHeight="1" x14ac:dyDescent="0.25">
      <c r="A16" s="90" t="s">
        <v>90</v>
      </c>
      <c r="B16" s="70">
        <v>2300</v>
      </c>
      <c r="C16" s="71">
        <f>ROUND(B16*($B$4/$E$4),-2)</f>
        <v>2300</v>
      </c>
      <c r="D16" s="72">
        <f>C16*1.25</f>
        <v>2875</v>
      </c>
      <c r="E16" s="72">
        <f>D16*1.2</f>
        <v>3450</v>
      </c>
      <c r="G16" s="96"/>
      <c r="H16" s="85"/>
      <c r="I16" s="85"/>
      <c r="J16" s="85"/>
    </row>
    <row r="17" spans="1:10" ht="18.75" customHeight="1" x14ac:dyDescent="0.25">
      <c r="A17" s="90" t="s">
        <v>89</v>
      </c>
      <c r="B17" s="70">
        <v>2800</v>
      </c>
      <c r="C17" s="71">
        <f t="shared" ref="C17:C34" si="3">ROUND(B17*($B$4/$E$4),-2)</f>
        <v>2800</v>
      </c>
      <c r="D17" s="72">
        <f t="shared" ref="D17:D22" si="4">C17*1.25</f>
        <v>3500</v>
      </c>
      <c r="E17" s="72">
        <f t="shared" ref="E17:E22" si="5">D17*1.2</f>
        <v>4200</v>
      </c>
      <c r="G17" s="96"/>
      <c r="H17" s="85"/>
      <c r="I17" s="85"/>
      <c r="J17" s="85"/>
    </row>
    <row r="18" spans="1:10" ht="18.75" customHeight="1" x14ac:dyDescent="0.25">
      <c r="A18" s="90" t="s">
        <v>88</v>
      </c>
      <c r="B18" s="70">
        <v>3300</v>
      </c>
      <c r="C18" s="71">
        <f t="shared" si="3"/>
        <v>3400</v>
      </c>
      <c r="D18" s="72">
        <f t="shared" si="4"/>
        <v>4250</v>
      </c>
      <c r="E18" s="72">
        <f t="shared" si="5"/>
        <v>5100</v>
      </c>
      <c r="G18" s="96"/>
      <c r="H18" s="85"/>
      <c r="I18" s="85"/>
      <c r="J18" s="85"/>
    </row>
    <row r="19" spans="1:10" ht="18.75" customHeight="1" x14ac:dyDescent="0.25">
      <c r="A19" s="90" t="s">
        <v>87</v>
      </c>
      <c r="B19" s="70">
        <v>2700</v>
      </c>
      <c r="C19" s="71">
        <f t="shared" si="3"/>
        <v>2700</v>
      </c>
      <c r="D19" s="72">
        <f t="shared" si="4"/>
        <v>3375</v>
      </c>
      <c r="E19" s="72">
        <f t="shared" si="5"/>
        <v>4050</v>
      </c>
      <c r="G19" s="96"/>
      <c r="H19" s="85"/>
      <c r="I19" s="85"/>
      <c r="J19" s="85"/>
    </row>
    <row r="20" spans="1:10" ht="18.75" customHeight="1" x14ac:dyDescent="0.25">
      <c r="A20" s="90" t="s">
        <v>86</v>
      </c>
      <c r="B20" s="70">
        <v>3000</v>
      </c>
      <c r="C20" s="71">
        <f t="shared" si="3"/>
        <v>3000</v>
      </c>
      <c r="D20" s="72">
        <f t="shared" si="4"/>
        <v>3750</v>
      </c>
      <c r="E20" s="72">
        <f t="shared" si="5"/>
        <v>4500</v>
      </c>
      <c r="G20" s="96"/>
      <c r="H20" s="86"/>
      <c r="I20" s="87"/>
      <c r="J20" s="85"/>
    </row>
    <row r="21" spans="1:10" ht="18.75" customHeight="1" x14ac:dyDescent="0.25">
      <c r="A21" s="90" t="s">
        <v>85</v>
      </c>
      <c r="B21" s="70">
        <v>3300</v>
      </c>
      <c r="C21" s="71">
        <f t="shared" si="3"/>
        <v>3400</v>
      </c>
      <c r="D21" s="72">
        <f t="shared" si="4"/>
        <v>4250</v>
      </c>
      <c r="E21" s="72">
        <f t="shared" si="5"/>
        <v>5100</v>
      </c>
      <c r="G21" s="96"/>
      <c r="H21" s="86"/>
      <c r="I21" s="87"/>
      <c r="J21" s="85"/>
    </row>
    <row r="22" spans="1:10" ht="18.75" customHeight="1" x14ac:dyDescent="0.25">
      <c r="A22" s="90" t="s">
        <v>84</v>
      </c>
      <c r="B22" s="70">
        <v>2700</v>
      </c>
      <c r="C22" s="71">
        <f t="shared" si="3"/>
        <v>2700</v>
      </c>
      <c r="D22" s="72">
        <f t="shared" si="4"/>
        <v>3375</v>
      </c>
      <c r="E22" s="72">
        <f t="shared" si="5"/>
        <v>4050</v>
      </c>
      <c r="G22" s="96"/>
      <c r="H22" s="86"/>
      <c r="I22" s="87"/>
      <c r="J22" s="85"/>
    </row>
    <row r="23" spans="1:10" ht="18.75" customHeight="1" x14ac:dyDescent="0.25">
      <c r="A23" s="90" t="s">
        <v>91</v>
      </c>
      <c r="B23" s="70">
        <v>3000</v>
      </c>
      <c r="C23" s="71">
        <f t="shared" si="3"/>
        <v>3000</v>
      </c>
      <c r="D23" s="72">
        <f>C23*1.25</f>
        <v>3750</v>
      </c>
      <c r="E23" s="72">
        <f>D23*1.2</f>
        <v>4500</v>
      </c>
      <c r="G23" s="96"/>
      <c r="H23" s="85"/>
      <c r="I23" s="85"/>
      <c r="J23" s="85"/>
    </row>
    <row r="24" spans="1:10" ht="18.75" customHeight="1" x14ac:dyDescent="0.25">
      <c r="A24" s="90" t="s">
        <v>92</v>
      </c>
      <c r="B24" s="70">
        <v>3300</v>
      </c>
      <c r="C24" s="71">
        <f t="shared" si="3"/>
        <v>3400</v>
      </c>
      <c r="D24" s="72">
        <f>C24*1.25</f>
        <v>4250</v>
      </c>
      <c r="E24" s="72">
        <f>D24*1.2</f>
        <v>5100</v>
      </c>
      <c r="G24" s="96"/>
      <c r="H24" s="85"/>
      <c r="I24" s="85"/>
      <c r="J24" s="85"/>
    </row>
    <row r="25" spans="1:10" s="81" customFormat="1" ht="18.75" customHeight="1" x14ac:dyDescent="0.25">
      <c r="A25" s="348" t="s">
        <v>76</v>
      </c>
      <c r="B25" s="349"/>
      <c r="C25" s="349"/>
      <c r="D25" s="349"/>
      <c r="E25" s="350"/>
      <c r="G25" s="95"/>
      <c r="H25" s="89"/>
      <c r="I25" s="89"/>
      <c r="J25" s="89"/>
    </row>
    <row r="26" spans="1:10" s="81" customFormat="1" ht="18.75" customHeight="1" x14ac:dyDescent="0.25">
      <c r="A26" s="132" t="s">
        <v>104</v>
      </c>
      <c r="B26" s="70">
        <v>2300</v>
      </c>
      <c r="C26" s="71">
        <f t="shared" ref="C26:C28" si="6">ROUND(B26*($B$4/$E$4),-2)</f>
        <v>2300</v>
      </c>
      <c r="D26" s="72">
        <f>C26*1.25</f>
        <v>2875</v>
      </c>
      <c r="E26" s="72">
        <f>D26*1.2</f>
        <v>3450</v>
      </c>
      <c r="G26" s="95"/>
      <c r="H26" s="89"/>
      <c r="I26" s="89"/>
      <c r="J26" s="89"/>
    </row>
    <row r="27" spans="1:10" s="81" customFormat="1" ht="18.75" customHeight="1" x14ac:dyDescent="0.25">
      <c r="A27" s="90" t="s">
        <v>112</v>
      </c>
      <c r="B27" s="70">
        <v>2800</v>
      </c>
      <c r="C27" s="71">
        <f t="shared" si="6"/>
        <v>2800</v>
      </c>
      <c r="D27" s="72">
        <f t="shared" ref="D27:D28" si="7">C27*1.25</f>
        <v>3500</v>
      </c>
      <c r="E27" s="72">
        <f t="shared" ref="E27:E34" si="8">D27*1.2</f>
        <v>4200</v>
      </c>
      <c r="G27" s="95"/>
      <c r="H27" s="89"/>
      <c r="I27" s="89"/>
      <c r="J27" s="89"/>
    </row>
    <row r="28" spans="1:10" s="81" customFormat="1" ht="18.75" customHeight="1" x14ac:dyDescent="0.25">
      <c r="A28" s="132" t="s">
        <v>111</v>
      </c>
      <c r="B28" s="70">
        <v>3300</v>
      </c>
      <c r="C28" s="71">
        <f t="shared" si="6"/>
        <v>3400</v>
      </c>
      <c r="D28" s="72">
        <f t="shared" si="7"/>
        <v>4250</v>
      </c>
      <c r="E28" s="72">
        <f t="shared" si="8"/>
        <v>5100</v>
      </c>
      <c r="G28" s="95"/>
      <c r="H28" s="89"/>
      <c r="I28" s="89"/>
      <c r="J28" s="89"/>
    </row>
    <row r="29" spans="1:10" s="81" customFormat="1" ht="18.75" customHeight="1" x14ac:dyDescent="0.25">
      <c r="A29" s="132" t="s">
        <v>105</v>
      </c>
      <c r="B29" s="70">
        <v>2700</v>
      </c>
      <c r="C29" s="71">
        <f t="shared" ref="C29:C31" si="9">ROUND(B29*($B$4/$E$4),-2)</f>
        <v>2700</v>
      </c>
      <c r="D29" s="72">
        <f t="shared" ref="D29:D31" si="10">C29*1.25</f>
        <v>3375</v>
      </c>
      <c r="E29" s="72">
        <f t="shared" si="8"/>
        <v>4050</v>
      </c>
      <c r="G29" s="95"/>
      <c r="H29" s="89"/>
      <c r="I29" s="89"/>
      <c r="J29" s="89"/>
    </row>
    <row r="30" spans="1:10" s="81" customFormat="1" ht="18.75" customHeight="1" x14ac:dyDescent="0.25">
      <c r="A30" s="90" t="s">
        <v>110</v>
      </c>
      <c r="B30" s="70">
        <v>3000</v>
      </c>
      <c r="C30" s="71">
        <f t="shared" si="9"/>
        <v>3000</v>
      </c>
      <c r="D30" s="72">
        <f t="shared" si="10"/>
        <v>3750</v>
      </c>
      <c r="E30" s="72">
        <f t="shared" si="8"/>
        <v>4500</v>
      </c>
      <c r="G30" s="95"/>
      <c r="H30" s="89"/>
      <c r="I30" s="89"/>
      <c r="J30" s="89"/>
    </row>
    <row r="31" spans="1:10" s="81" customFormat="1" ht="18.75" customHeight="1" x14ac:dyDescent="0.25">
      <c r="A31" s="132" t="s">
        <v>109</v>
      </c>
      <c r="B31" s="70">
        <v>3300</v>
      </c>
      <c r="C31" s="71">
        <f t="shared" si="9"/>
        <v>3400</v>
      </c>
      <c r="D31" s="72">
        <f t="shared" si="10"/>
        <v>4250</v>
      </c>
      <c r="E31" s="72">
        <f t="shared" si="8"/>
        <v>5100</v>
      </c>
      <c r="G31" s="95"/>
      <c r="H31" s="89"/>
      <c r="I31" s="89"/>
      <c r="J31" s="89"/>
    </row>
    <row r="32" spans="1:10" ht="18.75" customHeight="1" x14ac:dyDescent="0.25">
      <c r="A32" s="132" t="s">
        <v>106</v>
      </c>
      <c r="B32" s="70">
        <v>2700</v>
      </c>
      <c r="C32" s="71">
        <f t="shared" si="3"/>
        <v>2700</v>
      </c>
      <c r="D32" s="72">
        <f>C32*1.25</f>
        <v>3375</v>
      </c>
      <c r="E32" s="72">
        <f t="shared" si="8"/>
        <v>4050</v>
      </c>
    </row>
    <row r="33" spans="1:7" ht="18.75" customHeight="1" x14ac:dyDescent="0.25">
      <c r="A33" s="132" t="s">
        <v>108</v>
      </c>
      <c r="B33" s="70">
        <v>3000</v>
      </c>
      <c r="C33" s="71">
        <f t="shared" si="3"/>
        <v>3000</v>
      </c>
      <c r="D33" s="72">
        <f t="shared" ref="D33" si="11">C33*1.25</f>
        <v>3750</v>
      </c>
      <c r="E33" s="72">
        <f t="shared" si="8"/>
        <v>4500</v>
      </c>
    </row>
    <row r="34" spans="1:7" ht="18.75" customHeight="1" x14ac:dyDescent="0.25">
      <c r="A34" s="90" t="s">
        <v>107</v>
      </c>
      <c r="B34" s="70">
        <v>3300</v>
      </c>
      <c r="C34" s="71">
        <f t="shared" si="3"/>
        <v>3400</v>
      </c>
      <c r="D34" s="72">
        <f t="shared" ref="D34" si="12">C34*1.25</f>
        <v>4250</v>
      </c>
      <c r="E34" s="72">
        <f t="shared" si="8"/>
        <v>5100</v>
      </c>
    </row>
    <row r="35" spans="1:7" s="81" customFormat="1" ht="18.75" customHeight="1" x14ac:dyDescent="0.25">
      <c r="A35" s="332" t="s">
        <v>26</v>
      </c>
      <c r="B35" s="333"/>
      <c r="C35" s="333"/>
      <c r="D35" s="333"/>
      <c r="E35" s="334"/>
      <c r="G35" s="97"/>
    </row>
    <row r="36" spans="1:7" ht="18.75" customHeight="1" x14ac:dyDescent="0.25">
      <c r="A36" s="90" t="s">
        <v>27</v>
      </c>
      <c r="B36" s="73">
        <v>2.31</v>
      </c>
      <c r="C36" s="74">
        <f>B36*($B$4/$E$5)</f>
        <v>2.4689961832061074</v>
      </c>
      <c r="D36" s="69">
        <f>C36*1.25</f>
        <v>3.0862452290076341</v>
      </c>
      <c r="E36" s="69">
        <f>D36*1.2</f>
        <v>3.7034942748091608</v>
      </c>
    </row>
    <row r="37" spans="1:7" ht="18.75" customHeight="1" x14ac:dyDescent="0.25">
      <c r="A37" s="90" t="s">
        <v>28</v>
      </c>
      <c r="B37" s="73">
        <v>2.83</v>
      </c>
      <c r="C37" s="74">
        <f t="shared" ref="C37:C41" si="13">B37*($B$4/$E$5)</f>
        <v>3.0247875318066164</v>
      </c>
      <c r="D37" s="69">
        <f>C37*1.25</f>
        <v>3.7809844147582705</v>
      </c>
      <c r="E37" s="69">
        <f t="shared" ref="E37:E40" si="14">D37*1.2</f>
        <v>4.5371812977099246</v>
      </c>
    </row>
    <row r="38" spans="1:7" ht="18.75" customHeight="1" x14ac:dyDescent="0.25">
      <c r="A38" s="90" t="s">
        <v>13</v>
      </c>
      <c r="B38" s="73">
        <v>3.26</v>
      </c>
      <c r="C38" s="74">
        <f t="shared" si="13"/>
        <v>3.4843842239185752</v>
      </c>
      <c r="D38" s="69">
        <f>C38*1.25</f>
        <v>4.3554802798982193</v>
      </c>
      <c r="E38" s="69">
        <f t="shared" si="14"/>
        <v>5.226576335877863</v>
      </c>
    </row>
    <row r="39" spans="1:7" ht="18.75" customHeight="1" x14ac:dyDescent="0.25">
      <c r="A39" s="90" t="s">
        <v>14</v>
      </c>
      <c r="B39" s="73">
        <v>4.1500000000000004</v>
      </c>
      <c r="C39" s="74">
        <f t="shared" si="13"/>
        <v>4.435642493638678</v>
      </c>
      <c r="D39" s="69">
        <f>C39*1.25</f>
        <v>5.5445531170483475</v>
      </c>
      <c r="E39" s="69">
        <f t="shared" si="14"/>
        <v>6.653463740458017</v>
      </c>
    </row>
    <row r="40" spans="1:7" ht="18.75" customHeight="1" x14ac:dyDescent="0.25">
      <c r="A40" s="90" t="s">
        <v>15</v>
      </c>
      <c r="B40" s="73">
        <v>4.3</v>
      </c>
      <c r="C40" s="74">
        <f t="shared" si="13"/>
        <v>4.5959669211195937</v>
      </c>
      <c r="D40" s="69">
        <f>C40*1.25</f>
        <v>5.7449586513994921</v>
      </c>
      <c r="E40" s="69">
        <f t="shared" si="14"/>
        <v>6.8939503816793906</v>
      </c>
    </row>
    <row r="41" spans="1:7" ht="18.75" customHeight="1" x14ac:dyDescent="0.25">
      <c r="A41" s="90" t="s">
        <v>43</v>
      </c>
      <c r="B41" s="75">
        <v>2572</v>
      </c>
      <c r="C41" s="71">
        <f t="shared" si="13"/>
        <v>2749.0295165394405</v>
      </c>
      <c r="D41" s="351" t="s">
        <v>30</v>
      </c>
      <c r="E41" s="352"/>
    </row>
    <row r="42" spans="1:7" s="81" customFormat="1" ht="18.75" customHeight="1" x14ac:dyDescent="0.25">
      <c r="A42" s="335" t="s">
        <v>29</v>
      </c>
      <c r="B42" s="336"/>
      <c r="C42" s="336"/>
      <c r="D42" s="336"/>
      <c r="E42" s="337"/>
      <c r="G42" s="97"/>
    </row>
    <row r="43" spans="1:7" ht="18.75" customHeight="1" x14ac:dyDescent="0.25">
      <c r="A43" s="90" t="s">
        <v>16</v>
      </c>
      <c r="B43" s="76">
        <v>9.65</v>
      </c>
      <c r="C43" s="74">
        <f>B43*($B$5/$E$6)</f>
        <v>10.923836657169991</v>
      </c>
      <c r="D43" s="329" t="s">
        <v>30</v>
      </c>
      <c r="E43" s="330"/>
    </row>
    <row r="44" spans="1:7" ht="18.75" customHeight="1" x14ac:dyDescent="0.25">
      <c r="A44" s="90" t="s">
        <v>17</v>
      </c>
      <c r="B44" s="76">
        <v>3.75</v>
      </c>
      <c r="C44" s="74">
        <f>B44*($B$5/$E$6)</f>
        <v>4.2450142450142456</v>
      </c>
      <c r="D44" s="329" t="s">
        <v>30</v>
      </c>
      <c r="E44" s="330"/>
    </row>
  </sheetData>
  <sheetProtection password="D793" sheet="1" objects="1" scenarios="1" selectLockedCells="1"/>
  <mergeCells count="19">
    <mergeCell ref="C1:E1"/>
    <mergeCell ref="A1:B1"/>
    <mergeCell ref="C3:D3"/>
    <mergeCell ref="C4:D4"/>
    <mergeCell ref="C5:D5"/>
    <mergeCell ref="D43:E43"/>
    <mergeCell ref="D44:E44"/>
    <mergeCell ref="G3:I3"/>
    <mergeCell ref="A35:E35"/>
    <mergeCell ref="A42:E42"/>
    <mergeCell ref="C6:D6"/>
    <mergeCell ref="A9:E9"/>
    <mergeCell ref="A11:E11"/>
    <mergeCell ref="A15:E15"/>
    <mergeCell ref="A25:E25"/>
    <mergeCell ref="D41:E41"/>
    <mergeCell ref="G4:G7"/>
    <mergeCell ref="H4:H7"/>
    <mergeCell ref="I4:I7"/>
  </mergeCells>
  <pageMargins left="0.7" right="0.7" top="0.75" bottom="0.75"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3</vt:i4>
      </vt:variant>
      <vt:variant>
        <vt:lpstr>Namngivna områden</vt:lpstr>
      </vt:variant>
      <vt:variant>
        <vt:i4>2</vt:i4>
      </vt:variant>
    </vt:vector>
  </HeadingPairs>
  <TitlesOfParts>
    <vt:vector size="5" baseType="lpstr">
      <vt:lpstr>Värderingsprotokoll</vt:lpstr>
      <vt:lpstr>Förklaringar</vt:lpstr>
      <vt:lpstr>DÖLJS - Ersättningstabeller</vt:lpstr>
      <vt:lpstr>Förklaringar!Utskriftsområde</vt:lpstr>
      <vt:lpstr>Värderingsprotokoll!Utskriftsområde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Henriksson Fredrik (DS-UR)</dc:creator>
  <cp:lastModifiedBy>Henriksson Fredrik (DS-UR)</cp:lastModifiedBy>
  <cp:lastPrinted>2020-01-30T10:02:45Z</cp:lastPrinted>
  <dcterms:created xsi:type="dcterms:W3CDTF">2016-01-25T06:11:54Z</dcterms:created>
  <dcterms:modified xsi:type="dcterms:W3CDTF">2020-01-30T10:02:59Z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d078f18-5869-4731-b500-31db4ddffaf3_Enabled">
    <vt:lpwstr>True</vt:lpwstr>
  </property>
  <property fmtid="{D5CDD505-2E9C-101B-9397-08002B2CF9AE}" pid="3" name="MSIP_Label_7d078f18-5869-4731-b500-31db4ddffaf3_SiteId">
    <vt:lpwstr>f8be18a6-f648-4a47-be73-86d6c5c6604d</vt:lpwstr>
  </property>
  <property fmtid="{D5CDD505-2E9C-101B-9397-08002B2CF9AE}" pid="4" name="MSIP_Label_7d078f18-5869-4731-b500-31db4ddffaf3_Owner">
    <vt:lpwstr>fehe@eur.corp.vattenfall.com</vt:lpwstr>
  </property>
  <property fmtid="{D5CDD505-2E9C-101B-9397-08002B2CF9AE}" pid="5" name="MSIP_Label_7d078f18-5869-4731-b500-31db4ddffaf3_SetDate">
    <vt:lpwstr>2019-11-22T08:06:43.5255478Z</vt:lpwstr>
  </property>
  <property fmtid="{D5CDD505-2E9C-101B-9397-08002B2CF9AE}" pid="6" name="MSIP_Label_7d078f18-5869-4731-b500-31db4ddffaf3_Name">
    <vt:lpwstr>No Label</vt:lpwstr>
  </property>
  <property fmtid="{D5CDD505-2E9C-101B-9397-08002B2CF9AE}" pid="7" name="MSIP_Label_7d078f18-5869-4731-b500-31db4ddffaf3_Application">
    <vt:lpwstr>Microsoft Azure Information Protection</vt:lpwstr>
  </property>
  <property fmtid="{D5CDD505-2E9C-101B-9397-08002B2CF9AE}" pid="8" name="MSIP_Label_7d078f18-5869-4731-b500-31db4ddffaf3_ActionId">
    <vt:lpwstr>a655fe6a-5aa5-412d-8e7b-b73e6461e234</vt:lpwstr>
  </property>
  <property fmtid="{D5CDD505-2E9C-101B-9397-08002B2CF9AE}" pid="9" name="MSIP_Label_7d078f18-5869-4731-b500-31db4ddffaf3_Extended_MSFT_Method">
    <vt:lpwstr>Manual</vt:lpwstr>
  </property>
  <property fmtid="{D5CDD505-2E9C-101B-9397-08002B2CF9AE}" pid="10" name="MSIP_Label_501a185c-e864-4184-9fe4-a9e9112e1a61_Enabled">
    <vt:lpwstr>True</vt:lpwstr>
  </property>
  <property fmtid="{D5CDD505-2E9C-101B-9397-08002B2CF9AE}" pid="11" name="MSIP_Label_501a185c-e864-4184-9fe4-a9e9112e1a61_SiteId">
    <vt:lpwstr>f8be18a6-f648-4a47-be73-86d6c5c6604d</vt:lpwstr>
  </property>
  <property fmtid="{D5CDD505-2E9C-101B-9397-08002B2CF9AE}" pid="12" name="MSIP_Label_501a185c-e864-4184-9fe4-a9e9112e1a61_Owner">
    <vt:lpwstr>fehe@eur.corp.vattenfall.com</vt:lpwstr>
  </property>
  <property fmtid="{D5CDD505-2E9C-101B-9397-08002B2CF9AE}" pid="13" name="MSIP_Label_501a185c-e864-4184-9fe4-a9e9112e1a61_SetDate">
    <vt:lpwstr>2019-11-22T08:06:43.5255478Z</vt:lpwstr>
  </property>
  <property fmtid="{D5CDD505-2E9C-101B-9397-08002B2CF9AE}" pid="14" name="MSIP_Label_501a185c-e864-4184-9fe4-a9e9112e1a61_Name">
    <vt:lpwstr>C2 - Internal</vt:lpwstr>
  </property>
  <property fmtid="{D5CDD505-2E9C-101B-9397-08002B2CF9AE}" pid="15" name="MSIP_Label_501a185c-e864-4184-9fe4-a9e9112e1a61_Application">
    <vt:lpwstr>Microsoft Azure Information Protection</vt:lpwstr>
  </property>
  <property fmtid="{D5CDD505-2E9C-101B-9397-08002B2CF9AE}" pid="16" name="MSIP_Label_501a185c-e864-4184-9fe4-a9e9112e1a61_ActionId">
    <vt:lpwstr>a655fe6a-5aa5-412d-8e7b-b73e6461e234</vt:lpwstr>
  </property>
  <property fmtid="{D5CDD505-2E9C-101B-9397-08002B2CF9AE}" pid="17" name="MSIP_Label_501a185c-e864-4184-9fe4-a9e9112e1a61_Parent">
    <vt:lpwstr>7d078f18-5869-4731-b500-31db4ddffaf3</vt:lpwstr>
  </property>
  <property fmtid="{D5CDD505-2E9C-101B-9397-08002B2CF9AE}" pid="18" name="MSIP_Label_501a185c-e864-4184-9fe4-a9e9112e1a61_Extended_MSFT_Method">
    <vt:lpwstr>Manual</vt:lpwstr>
  </property>
  <property fmtid="{D5CDD505-2E9C-101B-9397-08002B2CF9AE}" pid="19" name="Sensitivity">
    <vt:lpwstr>No Label C2 - Internal</vt:lpwstr>
  </property>
</Properties>
</file>