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iforetagensverige-my.sharepoint.com/personal/raziyeh_khodayari_energiforetagen_se/Documents/Miljo/Miljövärdering av fjärrvärme/Lokala miljövärden/Lokala Miljövärden 2022/Publicering miljövärden 2022/"/>
    </mc:Choice>
  </mc:AlternateContent>
  <xr:revisionPtr revIDLastSave="6" documentId="13_ncr:1_{0C5694AB-057A-4180-9877-F9172D06AA2B}" xr6:coauthVersionLast="47" xr6:coauthVersionMax="47" xr10:uidLastSave="{65D6ECDB-84FF-46E8-8601-4BAD8714E4B9}"/>
  <bookViews>
    <workbookView xWindow="-110" yWindow="-110" windowWidth="19420" windowHeight="10420" firstSheet="5" activeTab="5" xr2:uid="{F6050C17-1F68-4BC0-89A8-2F078F3518CB}"/>
  </bookViews>
  <sheets>
    <sheet name="Miljö" sheetId="5" state="hidden" r:id="rId1"/>
    <sheet name="Totalt" sheetId="17" state="hidden" r:id="rId2"/>
    <sheet name="Miljövärden urval för publ" sheetId="10" state="hidden" r:id="rId3"/>
    <sheet name="Miljövärden för publ företag" sheetId="19" state="hidden" r:id="rId4"/>
    <sheet name="Underlagsinformation" sheetId="25" state="hidden" r:id="rId5"/>
    <sheet name="Redovisning för kunder" sheetId="26" r:id="rId6"/>
    <sheet name="Emissionsfaktorer" sheetId="24" r:id="rId7"/>
    <sheet name="Underlag till diagram" sheetId="27" state="hidden" r:id="rId8"/>
  </sheets>
  <definedNames>
    <definedName name="_xlnm._FilterDatabase" localSheetId="0" hidden="1">Miljö!$A$1:$Q$472</definedName>
    <definedName name="_xlnm._FilterDatabase" localSheetId="3" hidden="1">'Miljövärden för publ företag'!$B$4:$I$4</definedName>
    <definedName name="_xlnm._FilterDatabase" localSheetId="2" hidden="1">'Miljövärden urval för publ'!$A$2:$L$472</definedName>
    <definedName name="_xlnm._FilterDatabase" localSheetId="1" hidden="1">Totalt!$A$1:$BZ$441</definedName>
    <definedName name="_xlnm._FilterDatabase" localSheetId="4" hidden="1">Underlagsinformation!$A$1:$K$417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19" l="1" a="1"/>
  <c r="R2" i="19" s="1"/>
  <c r="N5" i="19" l="1"/>
  <c r="Q4" i="19"/>
  <c r="Q5" i="19"/>
  <c r="P5" i="19" s="1"/>
  <c r="Q8" i="19" l="1"/>
  <c r="Q6" i="19"/>
  <c r="P6" i="19" s="1"/>
  <c r="Q7" i="19" l="1"/>
  <c r="P7" i="19" s="1"/>
  <c r="P8" i="19" s="1"/>
  <c r="Q10" i="19" l="1"/>
  <c r="Q9" i="19" l="1"/>
  <c r="P9" i="19" s="1"/>
  <c r="Q11" i="19" l="1"/>
  <c r="Q12" i="19"/>
  <c r="P10" i="19"/>
  <c r="P11" i="19" l="1"/>
  <c r="K2" i="27" a="1"/>
  <c r="K2" i="27" s="1"/>
  <c r="A2" i="27"/>
  <c r="D2" i="27" s="1"/>
  <c r="C78" i="26" s="1"/>
  <c r="F67" i="27"/>
  <c r="F62" i="27"/>
  <c r="F55" i="27"/>
  <c r="F46" i="27"/>
  <c r="I46" i="27" s="1"/>
  <c r="P12" i="19" l="1"/>
  <c r="Q13" i="19"/>
  <c r="Q14" i="19"/>
  <c r="M46" i="27"/>
  <c r="S46" i="27" s="1"/>
  <c r="Q387" i="19" l="1"/>
  <c r="Q24" i="19"/>
  <c r="P13" i="19"/>
  <c r="X46" i="27"/>
  <c r="P14" i="19" l="1"/>
  <c r="N6" i="19"/>
  <c r="Q342" i="19"/>
  <c r="Q208" i="19"/>
  <c r="Q268" i="19"/>
  <c r="Q316" i="19"/>
  <c r="Q37" i="19"/>
  <c r="Q124" i="19"/>
  <c r="Q23" i="19"/>
  <c r="Q289" i="19"/>
  <c r="Q265" i="19"/>
  <c r="Q412" i="19"/>
  <c r="Q83" i="19"/>
  <c r="Q274" i="19"/>
  <c r="Q251" i="19"/>
  <c r="Q307" i="19"/>
  <c r="Q132" i="19"/>
  <c r="Q189" i="19"/>
  <c r="Q385" i="19"/>
  <c r="Q292" i="19"/>
  <c r="Q35" i="19"/>
  <c r="Q337" i="19"/>
  <c r="Q110" i="19"/>
  <c r="Q66" i="19"/>
  <c r="Q296" i="19"/>
  <c r="Q431" i="19"/>
  <c r="Q30" i="19"/>
  <c r="Q290" i="19"/>
  <c r="Q52" i="19"/>
  <c r="Q401" i="19"/>
  <c r="Q340" i="19"/>
  <c r="Q197" i="19"/>
  <c r="Q366" i="19"/>
  <c r="Q357" i="19"/>
  <c r="Q441" i="19"/>
  <c r="Q396" i="19"/>
  <c r="Q270" i="19"/>
  <c r="Q325" i="19"/>
  <c r="Q440" i="19"/>
  <c r="Q373" i="19"/>
  <c r="Q390" i="19"/>
  <c r="Q397" i="19"/>
  <c r="Q398" i="19"/>
  <c r="Q405" i="19"/>
  <c r="Q403" i="19"/>
  <c r="Q70" i="19"/>
  <c r="Q162" i="19"/>
  <c r="Q89" i="19"/>
  <c r="Q200" i="19"/>
  <c r="Q106" i="19"/>
  <c r="Q384" i="19"/>
  <c r="Q79" i="19"/>
  <c r="Q433" i="19"/>
  <c r="Q122" i="19"/>
  <c r="Q177" i="19"/>
  <c r="Q393" i="19"/>
  <c r="Q121" i="19"/>
  <c r="Q394" i="19"/>
  <c r="Q422" i="19"/>
  <c r="Q382" i="19"/>
  <c r="Q438" i="19"/>
  <c r="Q341" i="19"/>
  <c r="Q443" i="19"/>
  <c r="Q376" i="19"/>
  <c r="Q170" i="19"/>
  <c r="Q41" i="19"/>
  <c r="Q232" i="19"/>
  <c r="Q219" i="19"/>
  <c r="Q127" i="19"/>
  <c r="Q38" i="19"/>
  <c r="Q205" i="19"/>
  <c r="Q211" i="19"/>
  <c r="Q76" i="19"/>
  <c r="Q97" i="19"/>
  <c r="Q297" i="19"/>
  <c r="Q379" i="19"/>
  <c r="Q68" i="19"/>
  <c r="Q40" i="19"/>
  <c r="Q415" i="19"/>
  <c r="Q135" i="19"/>
  <c r="Q294" i="19"/>
  <c r="Q361" i="19"/>
  <c r="Q395" i="19"/>
  <c r="Q133" i="19"/>
  <c r="Q152" i="19"/>
  <c r="Q60" i="19"/>
  <c r="Q19" i="19"/>
  <c r="Q442" i="19"/>
  <c r="Q354" i="19"/>
  <c r="Q169" i="19"/>
  <c r="Q414" i="19"/>
  <c r="Q360" i="19"/>
  <c r="Q114" i="19"/>
  <c r="Q359" i="19"/>
  <c r="Q253" i="19"/>
  <c r="Q339" i="19"/>
  <c r="Q186" i="19"/>
  <c r="Q343" i="19"/>
  <c r="Q243" i="19"/>
  <c r="Q348" i="19"/>
  <c r="Q416" i="19"/>
  <c r="Q58" i="19"/>
  <c r="Q365" i="19"/>
  <c r="Q98" i="19"/>
  <c r="Q160" i="19"/>
  <c r="Q224" i="19"/>
  <c r="Q346" i="19"/>
  <c r="Q303" i="19"/>
  <c r="Q218" i="19"/>
  <c r="Q131" i="19"/>
  <c r="Q369" i="19"/>
  <c r="Q330" i="19"/>
  <c r="Q241" i="19"/>
  <c r="Q408" i="19"/>
  <c r="Q421" i="19"/>
  <c r="Q275" i="19"/>
  <c r="Q51" i="19"/>
  <c r="Q220" i="19"/>
  <c r="Q286" i="19"/>
  <c r="Q77" i="19"/>
  <c r="Q56" i="19"/>
  <c r="Q194" i="19"/>
  <c r="Q201" i="19"/>
  <c r="Q368" i="19"/>
  <c r="Q437" i="19"/>
  <c r="Q333" i="19"/>
  <c r="Q430" i="19"/>
  <c r="Q126" i="19"/>
  <c r="Q39" i="19"/>
  <c r="Q233" i="19"/>
  <c r="Q26" i="19"/>
  <c r="Q250" i="19"/>
  <c r="Q417" i="19"/>
  <c r="Q380" i="19"/>
  <c r="Q221" i="19"/>
  <c r="Q32" i="19"/>
  <c r="Q155" i="19"/>
  <c r="Q315" i="19"/>
  <c r="Q391" i="19"/>
  <c r="Q184" i="19"/>
  <c r="Q17" i="19"/>
  <c r="Q261" i="19"/>
  <c r="Q150" i="19"/>
  <c r="Q216" i="19"/>
  <c r="Q280" i="19"/>
  <c r="Q50" i="19"/>
  <c r="Q202" i="19"/>
  <c r="Q144" i="19"/>
  <c r="Q284" i="19"/>
  <c r="Q383" i="19"/>
  <c r="Q113" i="19"/>
  <c r="Q410" i="19"/>
  <c r="Q239" i="19"/>
  <c r="Q283" i="19"/>
  <c r="Q278" i="19"/>
  <c r="Q18" i="19"/>
  <c r="Q336" i="19"/>
  <c r="Q21" i="19"/>
  <c r="Q326" i="19"/>
  <c r="Q364" i="19"/>
  <c r="Q372" i="19"/>
  <c r="Q362" i="19"/>
  <c r="Q235" i="19"/>
  <c r="Q213" i="19"/>
  <c r="Q301" i="19"/>
  <c r="Q15" i="19"/>
  <c r="Q323" i="19"/>
  <c r="Q312" i="19"/>
  <c r="Q404" i="19"/>
  <c r="Q267" i="19"/>
  <c r="Q67" i="19"/>
  <c r="Q214" i="19"/>
  <c r="Q69" i="19"/>
  <c r="Q260" i="19"/>
  <c r="Q271" i="19"/>
  <c r="Q345" i="19"/>
  <c r="Q234" i="19"/>
  <c r="Q80" i="19"/>
  <c r="Q413" i="19"/>
  <c r="Q272" i="19"/>
  <c r="Q247" i="19"/>
  <c r="Q300" i="19"/>
  <c r="Q277" i="19"/>
  <c r="Q338" i="19"/>
  <c r="Q178" i="19"/>
  <c r="Q248" i="19"/>
  <c r="Q148" i="19"/>
  <c r="Q256" i="19"/>
  <c r="Q293" i="19"/>
  <c r="Q109" i="19"/>
  <c r="Q179" i="19"/>
  <c r="Q120" i="19"/>
  <c r="Q350" i="19"/>
  <c r="Q31" i="19"/>
  <c r="Q82" i="19"/>
  <c r="Q335" i="19"/>
  <c r="Q351" i="19"/>
  <c r="Q22" i="19"/>
  <c r="Q187" i="19"/>
  <c r="Q180" i="19"/>
  <c r="Q94" i="19"/>
  <c r="Q64" i="19"/>
  <c r="Q151" i="19"/>
  <c r="Q65" i="19"/>
  <c r="Q320" i="19"/>
  <c r="Q436" i="19"/>
  <c r="Q273" i="19"/>
  <c r="Q210" i="19"/>
  <c r="Q33" i="19"/>
  <c r="Q332" i="19"/>
  <c r="Q331" i="19"/>
  <c r="Q225" i="19"/>
  <c r="Q291" i="19"/>
  <c r="Q356" i="19"/>
  <c r="Q181" i="19"/>
  <c r="Q229" i="19"/>
  <c r="Q439" i="19"/>
  <c r="Q310" i="19"/>
  <c r="Q269" i="19"/>
  <c r="Q42" i="19"/>
  <c r="Q105" i="19"/>
  <c r="Q163" i="19"/>
  <c r="Q352" i="19"/>
  <c r="Q174" i="19"/>
  <c r="Q435" i="19"/>
  <c r="Q63" i="19"/>
  <c r="Q263" i="19"/>
  <c r="Q46" i="19"/>
  <c r="Q28" i="19"/>
  <c r="Q334" i="19"/>
  <c r="Q75" i="19"/>
  <c r="Q375" i="19"/>
  <c r="Q25" i="19"/>
  <c r="Q95" i="19"/>
  <c r="Q107" i="19"/>
  <c r="Q344" i="19"/>
  <c r="Q355" i="19"/>
  <c r="Q45" i="19"/>
  <c r="Q182" i="19"/>
  <c r="Q402" i="19"/>
  <c r="Q353" i="19"/>
  <c r="Q264" i="19"/>
  <c r="Q96" i="19"/>
  <c r="Q196" i="19"/>
  <c r="Q228" i="19"/>
  <c r="Q195" i="19"/>
  <c r="Q262" i="19"/>
  <c r="Q299" i="19"/>
  <c r="Q254" i="19"/>
  <c r="Q54" i="19"/>
  <c r="Q400" i="19"/>
  <c r="Q399" i="19"/>
  <c r="Q371" i="19"/>
  <c r="Q100" i="19"/>
  <c r="Q328" i="19"/>
  <c r="Q378" i="19"/>
  <c r="Q91" i="19"/>
  <c r="Q158" i="19"/>
  <c r="Q370" i="19"/>
  <c r="Q432" i="19"/>
  <c r="Q308" i="19"/>
  <c r="Q212" i="19"/>
  <c r="Q319" i="19"/>
  <c r="Q145" i="19"/>
  <c r="Q193" i="19"/>
  <c r="Q242" i="19"/>
  <c r="Q237" i="19"/>
  <c r="Q255" i="19"/>
  <c r="Q20" i="19"/>
  <c r="Q59" i="19"/>
  <c r="Q317" i="19"/>
  <c r="Q281" i="19"/>
  <c r="Q288" i="19"/>
  <c r="Q252" i="19"/>
  <c r="Q424" i="19"/>
  <c r="Q157" i="19"/>
  <c r="Q231" i="19"/>
  <c r="Q381" i="19"/>
  <c r="Q238" i="19"/>
  <c r="Q74" i="19"/>
  <c r="Q55" i="19"/>
  <c r="Q246" i="19"/>
  <c r="Q428" i="19"/>
  <c r="Q298" i="19"/>
  <c r="Q175" i="19"/>
  <c r="Q420" i="19"/>
  <c r="Q287" i="19"/>
  <c r="Q282" i="19"/>
  <c r="Q104" i="19"/>
  <c r="Q62" i="19"/>
  <c r="Q230" i="19"/>
  <c r="Q118" i="19"/>
  <c r="Q377" i="19"/>
  <c r="Q406" i="19"/>
  <c r="Q61" i="19"/>
  <c r="Q103" i="19"/>
  <c r="Q429" i="19"/>
  <c r="Q206" i="19"/>
  <c r="Q161" i="19"/>
  <c r="Q236" i="19"/>
  <c r="Q285" i="19"/>
  <c r="Q392" i="19"/>
  <c r="Q314" i="19"/>
  <c r="Q48" i="19"/>
  <c r="Q245" i="19"/>
  <c r="Q136" i="19"/>
  <c r="Q358" i="19"/>
  <c r="Q172" i="19"/>
  <c r="Q57" i="19"/>
  <c r="Q164" i="19"/>
  <c r="Q207" i="19"/>
  <c r="Q99" i="19"/>
  <c r="Q168" i="19"/>
  <c r="Q143" i="19"/>
  <c r="Q411" i="19"/>
  <c r="Q305" i="19"/>
  <c r="Q49" i="19"/>
  <c r="Q78" i="19"/>
  <c r="Q140" i="19"/>
  <c r="Q36" i="19"/>
  <c r="Q112" i="19"/>
  <c r="Q34" i="19"/>
  <c r="Q198" i="19"/>
  <c r="Q363" i="19"/>
  <c r="Q123" i="19"/>
  <c r="Q139" i="19"/>
  <c r="Q444" i="19"/>
  <c r="Q276" i="19"/>
  <c r="Q156" i="19"/>
  <c r="Q149" i="19"/>
  <c r="Q81" i="19"/>
  <c r="Q192" i="19"/>
  <c r="Q427" i="19"/>
  <c r="Q73" i="19"/>
  <c r="Q204" i="19"/>
  <c r="Q240" i="19"/>
  <c r="Q389" i="19"/>
  <c r="Q258" i="19"/>
  <c r="Q329" i="19"/>
  <c r="Q101" i="19"/>
  <c r="Q27" i="19"/>
  <c r="Q425" i="19"/>
  <c r="Q102" i="19"/>
  <c r="Q367" i="19"/>
  <c r="Q266" i="19"/>
  <c r="Q125" i="19"/>
  <c r="Q309" i="19"/>
  <c r="Q183" i="19"/>
  <c r="Q116" i="19"/>
  <c r="Q313" i="19"/>
  <c r="Q349" i="19"/>
  <c r="Q409" i="19"/>
  <c r="Q84" i="19"/>
  <c r="Q222" i="19"/>
  <c r="Q257" i="19"/>
  <c r="Q199" i="19"/>
  <c r="Q43" i="19"/>
  <c r="Q227" i="19"/>
  <c r="Q129" i="19"/>
  <c r="Q147" i="19"/>
  <c r="Q295" i="19"/>
  <c r="Q117" i="19"/>
  <c r="Q111" i="19"/>
  <c r="Q244" i="19"/>
  <c r="Q72" i="19"/>
  <c r="Q173" i="19"/>
  <c r="Q374" i="19"/>
  <c r="Q171" i="19"/>
  <c r="Q166" i="19"/>
  <c r="Q85" i="19"/>
  <c r="Q249" i="19"/>
  <c r="Q87" i="19"/>
  <c r="Q141" i="19"/>
  <c r="Q426" i="19"/>
  <c r="Q142" i="19"/>
  <c r="Q347" i="19"/>
  <c r="Q167" i="19"/>
  <c r="Q165" i="19"/>
  <c r="Q434" i="19"/>
  <c r="Q215" i="19"/>
  <c r="Q259" i="19"/>
  <c r="Q217" i="19"/>
  <c r="Q203" i="19"/>
  <c r="Q423" i="19"/>
  <c r="Q146" i="19"/>
  <c r="Q153" i="19"/>
  <c r="Q190" i="19"/>
  <c r="Q407" i="19"/>
  <c r="Q108" i="19"/>
  <c r="Q321" i="19"/>
  <c r="Q304" i="19"/>
  <c r="Q29" i="19"/>
  <c r="Q93" i="19"/>
  <c r="Q176" i="19"/>
  <c r="Q324" i="19"/>
  <c r="Q418" i="19"/>
  <c r="Q137" i="19"/>
  <c r="Q302" i="19"/>
  <c r="Q119" i="19"/>
  <c r="Q188" i="19"/>
  <c r="Q318" i="19"/>
  <c r="Q90" i="19"/>
  <c r="Q53" i="19"/>
  <c r="Q92" i="19"/>
  <c r="Q322" i="19"/>
  <c r="Q279" i="19"/>
  <c r="Q130" i="19"/>
  <c r="Q388" i="19"/>
  <c r="Q159" i="19"/>
  <c r="Q419" i="19"/>
  <c r="Q47" i="19"/>
  <c r="Q71" i="19"/>
  <c r="Q327" i="19"/>
  <c r="Q115" i="19"/>
  <c r="Q311" i="19"/>
  <c r="Q88" i="19"/>
  <c r="Q16" i="19"/>
  <c r="Q386" i="19"/>
  <c r="Q154" i="19"/>
  <c r="Q138" i="19"/>
  <c r="Q44" i="19"/>
  <c r="Q134" i="19"/>
  <c r="Q86" i="19"/>
  <c r="Q223" i="19"/>
  <c r="Q306" i="19"/>
  <c r="Q191" i="19"/>
  <c r="Q226" i="19"/>
  <c r="Q209" i="19"/>
  <c r="Q185" i="19"/>
  <c r="Q128" i="19"/>
  <c r="Y46" i="27"/>
  <c r="M47" i="26" s="1"/>
  <c r="J47" i="26"/>
  <c r="P15" i="19" l="1"/>
  <c r="P16" i="19" l="1"/>
  <c r="N68" i="19"/>
  <c r="N39" i="19"/>
  <c r="N40" i="19"/>
  <c r="N15" i="19"/>
  <c r="N47" i="19"/>
  <c r="N13" i="19"/>
  <c r="N54" i="19" l="1"/>
  <c r="N89" i="19"/>
  <c r="N69" i="19"/>
  <c r="N73" i="19"/>
  <c r="N60" i="19"/>
  <c r="N29" i="19"/>
  <c r="N48" i="19"/>
  <c r="N49" i="19"/>
  <c r="N84" i="19"/>
  <c r="N10" i="19"/>
  <c r="N41" i="19"/>
  <c r="N30" i="19"/>
  <c r="N26" i="19"/>
  <c r="N62" i="19"/>
  <c r="N27" i="19"/>
  <c r="N91" i="19"/>
  <c r="N28" i="19"/>
  <c r="N8" i="19"/>
  <c r="N55" i="19"/>
  <c r="N51" i="19"/>
  <c r="N21" i="19"/>
  <c r="N50" i="19"/>
  <c r="N88" i="19"/>
  <c r="N7" i="19"/>
  <c r="N17" i="19"/>
  <c r="N12" i="19"/>
  <c r="N90" i="19"/>
  <c r="N67" i="19"/>
  <c r="N53" i="19"/>
  <c r="N74" i="19"/>
  <c r="N65" i="19"/>
  <c r="N16" i="19"/>
  <c r="N132" i="19"/>
  <c r="N116" i="19"/>
  <c r="N105" i="19"/>
  <c r="N119" i="19"/>
  <c r="N130" i="19"/>
  <c r="N118" i="19"/>
  <c r="N75" i="19"/>
  <c r="N32" i="19"/>
  <c r="N106" i="19"/>
  <c r="N96" i="19"/>
  <c r="N111" i="19"/>
  <c r="N92" i="19"/>
  <c r="N134" i="19"/>
  <c r="N64" i="19"/>
  <c r="N114" i="19"/>
  <c r="N129" i="19"/>
  <c r="N85" i="19"/>
  <c r="N14" i="19"/>
  <c r="N20" i="19"/>
  <c r="N34" i="19"/>
  <c r="N37" i="19"/>
  <c r="N57" i="19"/>
  <c r="N109" i="19"/>
  <c r="N120" i="19"/>
  <c r="N126" i="19"/>
  <c r="N135" i="19"/>
  <c r="N101" i="19"/>
  <c r="N95" i="19"/>
  <c r="N87" i="19"/>
  <c r="N66" i="19"/>
  <c r="N93" i="19"/>
  <c r="N127" i="19"/>
  <c r="N80" i="19"/>
  <c r="N86" i="19"/>
  <c r="N76" i="19"/>
  <c r="N46" i="19"/>
  <c r="N79" i="19"/>
  <c r="N52" i="19"/>
  <c r="N70" i="19"/>
  <c r="N77" i="19"/>
  <c r="N82" i="19"/>
  <c r="N123" i="19"/>
  <c r="N113" i="19"/>
  <c r="N61" i="19"/>
  <c r="N81" i="19"/>
  <c r="N23" i="19"/>
  <c r="N108" i="19"/>
  <c r="N42" i="19"/>
  <c r="N63" i="19"/>
  <c r="N100" i="19"/>
  <c r="N44" i="19"/>
  <c r="N22" i="19"/>
  <c r="N107" i="19"/>
  <c r="N33" i="19"/>
  <c r="N99" i="19"/>
  <c r="N115" i="19"/>
  <c r="N124" i="19"/>
  <c r="N131" i="19"/>
  <c r="N136" i="19"/>
  <c r="N98" i="19"/>
  <c r="N117" i="19"/>
  <c r="N112" i="19"/>
  <c r="N71" i="19"/>
  <c r="N45" i="19"/>
  <c r="N35" i="19"/>
  <c r="N11" i="19"/>
  <c r="N72" i="19"/>
  <c r="N19" i="19"/>
  <c r="N110" i="19"/>
  <c r="N59" i="19"/>
  <c r="N121" i="19"/>
  <c r="N9" i="19"/>
  <c r="N18" i="19"/>
  <c r="N58" i="19"/>
  <c r="N122" i="19"/>
  <c r="N31" i="19"/>
  <c r="P17" i="19"/>
  <c r="N133" i="19"/>
  <c r="N104" i="19"/>
  <c r="N94" i="19"/>
  <c r="N125" i="19"/>
  <c r="N56" i="19"/>
  <c r="N78" i="19"/>
  <c r="N83" i="19"/>
  <c r="N25" i="19"/>
  <c r="N102" i="19"/>
  <c r="N103" i="19"/>
  <c r="N43" i="19"/>
  <c r="N36" i="19"/>
  <c r="N24" i="19"/>
  <c r="N128" i="19"/>
  <c r="N97" i="19"/>
  <c r="N38" i="19"/>
  <c r="P18" i="19" l="1"/>
  <c r="P19" i="19" s="1"/>
  <c r="P20" i="19" s="1"/>
  <c r="P21" i="19" s="1"/>
  <c r="P22" i="19" s="1"/>
  <c r="P23" i="19" s="1"/>
  <c r="P24" i="19" s="1"/>
  <c r="P25" i="19" s="1"/>
  <c r="P26" i="19" s="1"/>
  <c r="P27" i="19" s="1"/>
  <c r="P28" i="19" s="1"/>
  <c r="P29" i="19" s="1"/>
  <c r="P30" i="19" s="1"/>
  <c r="P31" i="19" s="1"/>
  <c r="P32" i="19" s="1"/>
  <c r="P33" i="19" s="1"/>
  <c r="P34" i="19" s="1"/>
  <c r="P35" i="19" s="1"/>
  <c r="P36" i="19" s="1"/>
  <c r="P37" i="19" s="1"/>
  <c r="P38" i="19" s="1"/>
  <c r="P39" i="19" s="1"/>
  <c r="P40" i="19" s="1"/>
  <c r="P41" i="19" s="1"/>
  <c r="P42" i="19" s="1"/>
  <c r="P43" i="19" s="1"/>
  <c r="P44" i="19" s="1"/>
  <c r="P45" i="19" s="1"/>
  <c r="P46" i="19" s="1"/>
  <c r="P47" i="19" s="1"/>
  <c r="P48" i="19" s="1"/>
  <c r="P49" i="19" s="1"/>
  <c r="P50" i="19" s="1"/>
  <c r="P51" i="19" s="1"/>
  <c r="P52" i="19" s="1"/>
  <c r="P53" i="19" s="1"/>
  <c r="P54" i="19" s="1"/>
  <c r="P55" i="19" s="1"/>
  <c r="P56" i="19" s="1"/>
  <c r="P57" i="19" s="1"/>
  <c r="P58" i="19" s="1"/>
  <c r="P59" i="19" s="1"/>
  <c r="P60" i="19" s="1"/>
  <c r="P61" i="19" s="1"/>
  <c r="P62" i="19" s="1"/>
  <c r="P63" i="19" s="1"/>
  <c r="P64" i="19" s="1"/>
  <c r="P65" i="19" s="1"/>
  <c r="P66" i="19" s="1"/>
  <c r="P67" i="19" s="1"/>
  <c r="P68" i="19" s="1"/>
  <c r="P69" i="19" s="1"/>
  <c r="P70" i="19" s="1"/>
  <c r="P71" i="19" s="1"/>
  <c r="P72" i="19" s="1"/>
  <c r="P73" i="19" s="1"/>
  <c r="P74" i="19" s="1"/>
  <c r="P75" i="19" s="1"/>
  <c r="P76" i="19" s="1"/>
  <c r="P77" i="19" s="1"/>
  <c r="P78" i="19" s="1"/>
  <c r="P79" i="19" s="1"/>
  <c r="P80" i="19" s="1"/>
  <c r="P81" i="19" s="1"/>
  <c r="P82" i="19" s="1"/>
  <c r="P83" i="19" s="1"/>
  <c r="P84" i="19" s="1"/>
  <c r="P85" i="19" s="1"/>
  <c r="P86" i="19" s="1"/>
  <c r="P87" i="19" s="1"/>
  <c r="P88" i="19" s="1"/>
  <c r="P89" i="19" s="1"/>
  <c r="P90" i="19" s="1"/>
  <c r="P91" i="19" s="1"/>
  <c r="P92" i="19" s="1"/>
  <c r="P93" i="19" s="1"/>
  <c r="P94" i="19" s="1"/>
  <c r="P95" i="19" s="1"/>
  <c r="P96" i="19" s="1"/>
  <c r="P97" i="19" s="1"/>
  <c r="P98" i="19" s="1"/>
  <c r="P99" i="19" s="1"/>
  <c r="P100" i="19" s="1"/>
  <c r="P101" i="19" s="1"/>
  <c r="P102" i="19" s="1"/>
  <c r="P103" i="19" s="1"/>
  <c r="P104" i="19" s="1"/>
  <c r="P105" i="19" s="1"/>
  <c r="P106" i="19" s="1"/>
  <c r="P107" i="19" s="1"/>
  <c r="P108" i="19" s="1"/>
  <c r="P109" i="19" s="1"/>
  <c r="P110" i="19" s="1"/>
  <c r="P111" i="19" s="1"/>
  <c r="P112" i="19" s="1"/>
  <c r="P113" i="19" s="1"/>
  <c r="P114" i="19" s="1"/>
  <c r="P115" i="19" s="1"/>
  <c r="P116" i="19" s="1"/>
  <c r="P117" i="19" s="1"/>
  <c r="P118" i="19" s="1"/>
  <c r="P119" i="19" s="1"/>
  <c r="P120" i="19" s="1"/>
  <c r="P121" i="19" s="1"/>
  <c r="P122" i="19" s="1"/>
  <c r="P123" i="19" s="1"/>
  <c r="P124" i="19" s="1"/>
  <c r="P125" i="19" s="1"/>
  <c r="P126" i="19" s="1"/>
  <c r="P127" i="19" s="1"/>
  <c r="P128" i="19" s="1"/>
  <c r="P129" i="19" s="1"/>
  <c r="P130" i="19" s="1"/>
  <c r="P131" i="19" s="1"/>
  <c r="P132" i="19" s="1"/>
  <c r="P133" i="19" s="1"/>
  <c r="P134" i="19" s="1"/>
  <c r="P135" i="19" s="1"/>
  <c r="P136" i="19" s="1"/>
  <c r="P137" i="19" s="1"/>
  <c r="P138" i="19" s="1"/>
  <c r="P139" i="19" s="1"/>
  <c r="P140" i="19" s="1"/>
  <c r="P141" i="19" s="1"/>
  <c r="P142" i="19" s="1"/>
  <c r="P143" i="19" s="1"/>
  <c r="P144" i="19" s="1"/>
  <c r="P145" i="19" s="1"/>
  <c r="P146" i="19" s="1"/>
  <c r="P147" i="19" s="1"/>
  <c r="P148" i="19" s="1"/>
  <c r="P149" i="19" s="1"/>
  <c r="P150" i="19" s="1"/>
  <c r="P151" i="19" s="1"/>
  <c r="P152" i="19" s="1"/>
  <c r="P153" i="19" s="1"/>
  <c r="P154" i="19" s="1"/>
  <c r="P155" i="19" s="1"/>
  <c r="P156" i="19" s="1"/>
  <c r="P157" i="19" s="1"/>
  <c r="P158" i="19" s="1"/>
  <c r="P159" i="19" s="1"/>
  <c r="P160" i="19" s="1"/>
  <c r="P161" i="19" s="1"/>
  <c r="P162" i="19" s="1"/>
  <c r="P163" i="19" s="1"/>
  <c r="P164" i="19" s="1"/>
  <c r="P165" i="19" s="1"/>
  <c r="P166" i="19" s="1"/>
  <c r="P167" i="19" s="1"/>
  <c r="P168" i="19" s="1"/>
  <c r="P169" i="19" s="1"/>
  <c r="P170" i="19" s="1"/>
  <c r="P171" i="19" s="1"/>
  <c r="P172" i="19" s="1"/>
  <c r="P173" i="19" s="1"/>
  <c r="P174" i="19" s="1"/>
  <c r="P175" i="19" s="1"/>
  <c r="P176" i="19" s="1"/>
  <c r="P177" i="19" s="1"/>
  <c r="P178" i="19" s="1"/>
  <c r="P179" i="19" s="1"/>
  <c r="P180" i="19" s="1"/>
  <c r="P181" i="19" s="1"/>
  <c r="P182" i="19" s="1"/>
  <c r="P183" i="19" s="1"/>
  <c r="P184" i="19" s="1"/>
  <c r="P185" i="19" s="1"/>
  <c r="P186" i="19" s="1"/>
  <c r="P187" i="19" s="1"/>
  <c r="P188" i="19" s="1"/>
  <c r="P189" i="19" s="1"/>
  <c r="P190" i="19" s="1"/>
  <c r="P191" i="19" s="1"/>
  <c r="P192" i="19" s="1"/>
  <c r="P193" i="19" s="1"/>
  <c r="P194" i="19" s="1"/>
  <c r="P195" i="19" s="1"/>
  <c r="P196" i="19" s="1"/>
  <c r="P197" i="19" s="1"/>
  <c r="P198" i="19" s="1"/>
  <c r="P199" i="19" s="1"/>
  <c r="P200" i="19" s="1"/>
  <c r="P201" i="19" s="1"/>
  <c r="P202" i="19" s="1"/>
  <c r="P203" i="19" s="1"/>
  <c r="P204" i="19" s="1"/>
  <c r="P205" i="19" s="1"/>
  <c r="P206" i="19" s="1"/>
  <c r="P207" i="19" s="1"/>
  <c r="P208" i="19" s="1"/>
  <c r="P209" i="19" s="1"/>
  <c r="P210" i="19" s="1"/>
  <c r="P211" i="19" s="1"/>
  <c r="P212" i="19" s="1"/>
  <c r="P213" i="19" s="1"/>
  <c r="P214" i="19" s="1"/>
  <c r="P215" i="19" s="1"/>
  <c r="P216" i="19" s="1"/>
  <c r="P217" i="19" s="1"/>
  <c r="P218" i="19" s="1"/>
  <c r="P219" i="19" s="1"/>
  <c r="P220" i="19" s="1"/>
  <c r="P221" i="19" s="1"/>
  <c r="P222" i="19" s="1"/>
  <c r="P223" i="19" s="1"/>
  <c r="P224" i="19" s="1"/>
  <c r="P225" i="19" s="1"/>
  <c r="P226" i="19" s="1"/>
  <c r="P227" i="19" s="1"/>
  <c r="P228" i="19" s="1"/>
  <c r="P229" i="19" s="1"/>
  <c r="P230" i="19" s="1"/>
  <c r="P231" i="19" s="1"/>
  <c r="P232" i="19" s="1"/>
  <c r="P233" i="19" s="1"/>
  <c r="P234" i="19" s="1"/>
  <c r="P235" i="19" s="1"/>
  <c r="P236" i="19" s="1"/>
  <c r="P237" i="19" s="1"/>
  <c r="P238" i="19" s="1"/>
  <c r="P239" i="19" s="1"/>
  <c r="P240" i="19" s="1"/>
  <c r="P241" i="19" s="1"/>
  <c r="P242" i="19" s="1"/>
  <c r="P243" i="19" s="1"/>
  <c r="P244" i="19" s="1"/>
  <c r="P245" i="19" s="1"/>
  <c r="P246" i="19" s="1"/>
  <c r="P247" i="19" s="1"/>
  <c r="P248" i="19" s="1"/>
  <c r="P249" i="19" s="1"/>
  <c r="P250" i="19" s="1"/>
  <c r="P251" i="19" s="1"/>
  <c r="P252" i="19" s="1"/>
  <c r="P253" i="19" s="1"/>
  <c r="P254" i="19" s="1"/>
  <c r="P255" i="19" s="1"/>
  <c r="P256" i="19" s="1"/>
  <c r="P257" i="19" s="1"/>
  <c r="P258" i="19" s="1"/>
  <c r="P259" i="19" s="1"/>
  <c r="P260" i="19" s="1"/>
  <c r="P261" i="19" s="1"/>
  <c r="P262" i="19" s="1"/>
  <c r="P263" i="19" s="1"/>
  <c r="P264" i="19" s="1"/>
  <c r="P265" i="19" s="1"/>
  <c r="P266" i="19" s="1"/>
  <c r="P267" i="19" s="1"/>
  <c r="P268" i="19" s="1"/>
  <c r="P269" i="19" s="1"/>
  <c r="P270" i="19" s="1"/>
  <c r="P271" i="19" s="1"/>
  <c r="P272" i="19" s="1"/>
  <c r="P273" i="19" s="1"/>
  <c r="P274" i="19" s="1"/>
  <c r="P275" i="19" s="1"/>
  <c r="P276" i="19" s="1"/>
  <c r="P277" i="19" s="1"/>
  <c r="P278" i="19" s="1"/>
  <c r="P279" i="19" s="1"/>
  <c r="P280" i="19" s="1"/>
  <c r="P281" i="19" s="1"/>
  <c r="P282" i="19" s="1"/>
  <c r="P283" i="19" s="1"/>
  <c r="P284" i="19" s="1"/>
  <c r="P285" i="19" s="1"/>
  <c r="P286" i="19" s="1"/>
  <c r="P287" i="19" s="1"/>
  <c r="P288" i="19" s="1"/>
  <c r="P289" i="19" s="1"/>
  <c r="P290" i="19" s="1"/>
  <c r="P291" i="19" s="1"/>
  <c r="P292" i="19" s="1"/>
  <c r="P293" i="19" s="1"/>
  <c r="P294" i="19" s="1"/>
  <c r="P295" i="19" s="1"/>
  <c r="P296" i="19" s="1"/>
  <c r="P297" i="19" s="1"/>
  <c r="P298" i="19" s="1"/>
  <c r="P299" i="19" s="1"/>
  <c r="P300" i="19" s="1"/>
  <c r="P301" i="19" s="1"/>
  <c r="P302" i="19" s="1"/>
  <c r="P303" i="19" s="1"/>
  <c r="P304" i="19" s="1"/>
  <c r="P305" i="19" s="1"/>
  <c r="P306" i="19" s="1"/>
  <c r="P307" i="19" s="1"/>
  <c r="P308" i="19" s="1"/>
  <c r="P309" i="19" s="1"/>
  <c r="P310" i="19" s="1"/>
  <c r="P311" i="19" s="1"/>
  <c r="P312" i="19" s="1"/>
  <c r="P313" i="19" s="1"/>
  <c r="P314" i="19" s="1"/>
  <c r="P315" i="19" s="1"/>
  <c r="P316" i="19" s="1"/>
  <c r="P317" i="19" s="1"/>
  <c r="P318" i="19" s="1"/>
  <c r="P319" i="19" s="1"/>
  <c r="P320" i="19" s="1"/>
  <c r="P321" i="19" s="1"/>
  <c r="P322" i="19" s="1"/>
  <c r="P323" i="19" s="1"/>
  <c r="P324" i="19" s="1"/>
  <c r="P325" i="19" s="1"/>
  <c r="P326" i="19" s="1"/>
  <c r="P327" i="19" s="1"/>
  <c r="P328" i="19" s="1"/>
  <c r="P329" i="19" s="1"/>
  <c r="P330" i="19" s="1"/>
  <c r="P331" i="19" s="1"/>
  <c r="P332" i="19" s="1"/>
  <c r="P333" i="19" s="1"/>
  <c r="P334" i="19" s="1"/>
  <c r="P335" i="19" s="1"/>
  <c r="P336" i="19" s="1"/>
  <c r="P337" i="19" s="1"/>
  <c r="P338" i="19" s="1"/>
  <c r="P339" i="19" s="1"/>
  <c r="P340" i="19" s="1"/>
  <c r="P341" i="19" s="1"/>
  <c r="P342" i="19" s="1"/>
  <c r="P343" i="19" s="1"/>
  <c r="P344" i="19" s="1"/>
  <c r="P345" i="19" s="1"/>
  <c r="P346" i="19" s="1"/>
  <c r="P347" i="19" s="1"/>
  <c r="P348" i="19" s="1"/>
  <c r="P349" i="19" s="1"/>
  <c r="P350" i="19" s="1"/>
  <c r="P351" i="19" s="1"/>
  <c r="P352" i="19" s="1"/>
  <c r="P353" i="19" s="1"/>
  <c r="P354" i="19" s="1"/>
  <c r="P355" i="19" s="1"/>
  <c r="P356" i="19" s="1"/>
  <c r="P357" i="19" s="1"/>
  <c r="P358" i="19" s="1"/>
  <c r="P359" i="19" s="1"/>
  <c r="P360" i="19" s="1"/>
  <c r="P361" i="19" s="1"/>
  <c r="P362" i="19" s="1"/>
  <c r="P363" i="19" s="1"/>
  <c r="P364" i="19" s="1"/>
  <c r="P365" i="19" s="1"/>
  <c r="P366" i="19" s="1"/>
  <c r="P367" i="19" s="1"/>
  <c r="P368" i="19" s="1"/>
  <c r="P369" i="19" s="1"/>
  <c r="P370" i="19" s="1"/>
  <c r="P371" i="19" s="1"/>
  <c r="P372" i="19" s="1"/>
  <c r="P373" i="19" s="1"/>
  <c r="P374" i="19" s="1"/>
  <c r="P375" i="19" s="1"/>
  <c r="P376" i="19" s="1"/>
  <c r="P377" i="19" s="1"/>
  <c r="P378" i="19" s="1"/>
  <c r="P379" i="19" s="1"/>
  <c r="P380" i="19" s="1"/>
  <c r="P381" i="19" s="1"/>
  <c r="P382" i="19" s="1"/>
  <c r="P383" i="19" s="1"/>
  <c r="P384" i="19" s="1"/>
  <c r="P385" i="19" s="1"/>
  <c r="P386" i="19" s="1"/>
  <c r="P387" i="19" s="1"/>
  <c r="P388" i="19" s="1"/>
  <c r="P389" i="19" s="1"/>
  <c r="P390" i="19" s="1"/>
  <c r="P391" i="19" s="1"/>
  <c r="P392" i="19" s="1"/>
  <c r="P393" i="19" s="1"/>
  <c r="P394" i="19" s="1"/>
  <c r="P395" i="19" s="1"/>
  <c r="P396" i="19" s="1"/>
  <c r="P397" i="19" s="1"/>
  <c r="P398" i="19" s="1"/>
  <c r="P399" i="19" s="1"/>
  <c r="P400" i="19" s="1"/>
  <c r="P401" i="19" s="1"/>
  <c r="P402" i="19" s="1"/>
  <c r="P403" i="19" s="1"/>
  <c r="P404" i="19" s="1"/>
  <c r="P405" i="19" s="1"/>
  <c r="P406" i="19" s="1"/>
  <c r="P407" i="19" s="1"/>
  <c r="P408" i="19" s="1"/>
  <c r="P409" i="19" s="1"/>
  <c r="P410" i="19" s="1"/>
  <c r="P411" i="19" s="1"/>
  <c r="P412" i="19" s="1"/>
  <c r="P413" i="19" s="1"/>
  <c r="P414" i="19" s="1"/>
  <c r="P415" i="19" s="1"/>
  <c r="P416" i="19" s="1"/>
  <c r="P417" i="19" s="1"/>
  <c r="P418" i="19" s="1"/>
  <c r="P419" i="19" s="1"/>
  <c r="P420" i="19" s="1"/>
  <c r="P421" i="19" s="1"/>
  <c r="P422" i="19" s="1"/>
  <c r="P423" i="19" s="1"/>
  <c r="P424" i="19" s="1"/>
  <c r="P425" i="19" s="1"/>
  <c r="P426" i="19" s="1"/>
  <c r="P427" i="19" s="1"/>
  <c r="P428" i="19" s="1"/>
  <c r="P429" i="19" s="1"/>
  <c r="P430" i="19" s="1"/>
  <c r="P431" i="19" s="1"/>
  <c r="P432" i="19" s="1"/>
  <c r="P433" i="19" s="1"/>
  <c r="P434" i="19" s="1"/>
  <c r="P435" i="19" s="1"/>
  <c r="P436" i="19" s="1"/>
  <c r="P437" i="19" s="1"/>
  <c r="P438" i="19" s="1"/>
  <c r="P439" i="19" s="1"/>
  <c r="P440" i="19" s="1"/>
  <c r="P441" i="19" s="1"/>
  <c r="P442" i="19" s="1"/>
  <c r="P443" i="19" s="1"/>
  <c r="P444" i="19" s="1"/>
  <c r="S71" i="19" s="1"/>
  <c r="K3" i="27"/>
  <c r="K4" i="27" s="1"/>
  <c r="E17" i="27" s="1"/>
  <c r="B89" i="27"/>
  <c r="S50" i="19" l="1"/>
  <c r="S133" i="19"/>
  <c r="S31" i="19"/>
  <c r="S79" i="19"/>
  <c r="S17" i="19"/>
  <c r="S60" i="19"/>
  <c r="S63" i="19"/>
  <c r="S77" i="19"/>
  <c r="S103" i="19"/>
  <c r="S5" i="19"/>
  <c r="S116" i="19"/>
  <c r="S118" i="19"/>
  <c r="S11" i="19"/>
  <c r="S23" i="19"/>
  <c r="S120" i="19"/>
  <c r="S92" i="19"/>
  <c r="S94" i="19"/>
  <c r="S123" i="19"/>
  <c r="S88" i="19"/>
  <c r="S90" i="19"/>
  <c r="S51" i="19"/>
  <c r="S70" i="19"/>
  <c r="S66" i="19"/>
  <c r="S57" i="19"/>
  <c r="S95" i="19"/>
  <c r="S61" i="19"/>
  <c r="S110" i="19"/>
  <c r="S97" i="19"/>
  <c r="S68" i="19"/>
  <c r="S112" i="19"/>
  <c r="S132" i="19"/>
  <c r="S34" i="19"/>
  <c r="S122" i="19"/>
  <c r="S9" i="19"/>
  <c r="S10" i="19"/>
  <c r="S35" i="19"/>
  <c r="S64" i="19"/>
  <c r="S84" i="19"/>
  <c r="S99" i="19"/>
  <c r="S96" i="19"/>
  <c r="S93" i="19"/>
  <c r="S27" i="19"/>
  <c r="S30" i="19"/>
  <c r="S107" i="19"/>
  <c r="S25" i="19"/>
  <c r="S37" i="19"/>
  <c r="S106" i="19"/>
  <c r="S24" i="19"/>
  <c r="S52" i="19"/>
  <c r="S115" i="19"/>
  <c r="S114" i="19"/>
  <c r="S126" i="19"/>
  <c r="S109" i="19"/>
  <c r="S72" i="19"/>
  <c r="S48" i="19"/>
  <c r="S127" i="19"/>
  <c r="S59" i="19"/>
  <c r="S102" i="19"/>
  <c r="S89" i="19"/>
  <c r="S129" i="19"/>
  <c r="S78" i="19"/>
  <c r="S65" i="19"/>
  <c r="S45" i="19"/>
  <c r="S28" i="19"/>
  <c r="S49" i="19"/>
  <c r="S47" i="19"/>
  <c r="S81" i="19"/>
  <c r="S53" i="19"/>
  <c r="S74" i="19"/>
  <c r="S43" i="19"/>
  <c r="S82" i="19"/>
  <c r="S15" i="19"/>
  <c r="S36" i="19"/>
  <c r="S134" i="19"/>
  <c r="S39" i="19"/>
  <c r="S119" i="19"/>
  <c r="S86" i="19"/>
  <c r="S69" i="19"/>
  <c r="S40" i="19"/>
  <c r="S117" i="19"/>
  <c r="S6" i="19"/>
  <c r="S85" i="19"/>
  <c r="S105" i="19"/>
  <c r="S87" i="19"/>
  <c r="S121" i="19"/>
  <c r="S32" i="19"/>
  <c r="S8" i="19"/>
  <c r="S55" i="19"/>
  <c r="S128" i="19"/>
  <c r="S62" i="19"/>
  <c r="S73" i="19"/>
  <c r="S75" i="19"/>
  <c r="S38" i="19"/>
  <c r="S76" i="19"/>
  <c r="S14" i="19"/>
  <c r="S20" i="19"/>
  <c r="S33" i="19"/>
  <c r="S136" i="19"/>
  <c r="S67" i="19"/>
  <c r="S41" i="19"/>
  <c r="S21" i="19"/>
  <c r="S104" i="19"/>
  <c r="S13" i="19"/>
  <c r="S42" i="19"/>
  <c r="S135" i="19"/>
  <c r="S22" i="19"/>
  <c r="S58" i="19"/>
  <c r="S108" i="19"/>
  <c r="S80" i="19"/>
  <c r="S46" i="19"/>
  <c r="S29" i="19"/>
  <c r="S16" i="19"/>
  <c r="S100" i="19"/>
  <c r="S44" i="19"/>
  <c r="S98" i="19"/>
  <c r="S101" i="19"/>
  <c r="S124" i="19"/>
  <c r="S7" i="19"/>
  <c r="S83" i="19"/>
  <c r="S91" i="19"/>
  <c r="S19" i="19"/>
  <c r="S113" i="19"/>
  <c r="S26" i="19"/>
  <c r="S18" i="19"/>
  <c r="S125" i="19"/>
  <c r="S56" i="19"/>
  <c r="S12" i="19"/>
  <c r="S130" i="19"/>
  <c r="S54" i="19"/>
  <c r="S111" i="19"/>
  <c r="S131" i="19"/>
  <c r="A17" i="27"/>
  <c r="B17" i="27" s="1"/>
  <c r="G17" i="27"/>
  <c r="F17" i="27" s="1"/>
  <c r="C79" i="26"/>
  <c r="G26" i="26" s="1"/>
  <c r="B8" i="27"/>
  <c r="E89" i="27"/>
  <c r="E91" i="27" s="1"/>
  <c r="G36" i="26" l="1"/>
  <c r="G35" i="26"/>
  <c r="G39" i="26"/>
  <c r="G38" i="26"/>
  <c r="G32" i="26"/>
  <c r="G30" i="26"/>
  <c r="G34" i="26"/>
  <c r="G29" i="26"/>
  <c r="G27" i="26"/>
  <c r="E17" i="26"/>
  <c r="E14" i="26"/>
  <c r="N8" i="27"/>
  <c r="AA8" i="27"/>
  <c r="L26" i="27" s="1"/>
  <c r="R8" i="27"/>
  <c r="Y8" i="27"/>
  <c r="AE8" i="27"/>
  <c r="I17" i="27" s="1"/>
  <c r="J17" i="27" s="1"/>
  <c r="V26" i="27" s="1"/>
  <c r="Q8" i="27"/>
  <c r="AC8" i="27"/>
  <c r="U26" i="27" s="1"/>
  <c r="T8" i="27"/>
  <c r="G8" i="27"/>
  <c r="G26" i="27" s="1"/>
  <c r="M8" i="27"/>
  <c r="X8" i="27"/>
  <c r="J8" i="27"/>
  <c r="J26" i="27" s="1"/>
  <c r="AB8" i="27"/>
  <c r="F26" i="27" s="1"/>
  <c r="S8" i="27"/>
  <c r="Z8" i="27"/>
  <c r="K26" i="27" s="1"/>
  <c r="D8" i="27"/>
  <c r="E8" i="27"/>
  <c r="R26" i="27" s="1"/>
  <c r="I8" i="27"/>
  <c r="I26" i="27" s="1"/>
  <c r="F8" i="27"/>
  <c r="S26" i="27" s="1"/>
  <c r="L8" i="27"/>
  <c r="A8" i="27"/>
  <c r="O8" i="27"/>
  <c r="AD8" i="27"/>
  <c r="C8" i="27"/>
  <c r="P8" i="27"/>
  <c r="C14" i="26"/>
  <c r="G24" i="26"/>
  <c r="V8" i="27"/>
  <c r="C26" i="27" s="1"/>
  <c r="W8" i="27"/>
  <c r="M26" i="27" s="1"/>
  <c r="K8" i="27"/>
  <c r="H89" i="27"/>
  <c r="J89" i="27" s="1"/>
  <c r="H14" i="26" s="1"/>
  <c r="G23" i="26" l="1"/>
  <c r="H8" i="27"/>
  <c r="H26" i="27" s="1"/>
  <c r="G29" i="27" s="1"/>
  <c r="B34" i="27" s="1"/>
  <c r="U8" i="27"/>
  <c r="D26" i="27" s="1"/>
  <c r="B26" i="27"/>
  <c r="K17" i="27"/>
  <c r="O26" i="27" s="1"/>
  <c r="A26" i="27"/>
  <c r="AK8" i="27"/>
  <c r="N26" i="27" s="1"/>
  <c r="Q26" i="27"/>
  <c r="P26" i="27"/>
  <c r="AG8" i="27" l="1"/>
  <c r="AH8" i="27"/>
  <c r="O29" i="27"/>
  <c r="B36" i="27" s="1"/>
  <c r="T26" i="27"/>
  <c r="Q29" i="27" s="1"/>
  <c r="E26" i="27"/>
  <c r="B29" i="27" s="1"/>
  <c r="B35" i="27" s="1"/>
  <c r="AI8" i="27" l="1"/>
  <c r="B37" i="27"/>
  <c r="X29" i="27"/>
  <c r="X26" i="27"/>
  <c r="M27" i="27" s="1"/>
  <c r="B65" i="27" s="1"/>
  <c r="F65" i="27" s="1"/>
  <c r="C19" i="26"/>
  <c r="U27" i="27" l="1"/>
  <c r="B73" i="27" s="1"/>
  <c r="F73" i="27" s="1"/>
  <c r="S27" i="27"/>
  <c r="B71" i="27" s="1"/>
  <c r="F71" i="27" s="1"/>
  <c r="H27" i="27"/>
  <c r="B52" i="27" s="1"/>
  <c r="F52" i="27" s="1"/>
  <c r="O27" i="27"/>
  <c r="B63" i="27" s="1"/>
  <c r="F63" i="27" s="1"/>
  <c r="J27" i="27"/>
  <c r="B50" i="27" s="1"/>
  <c r="F50" i="27" s="1"/>
  <c r="G27" i="27"/>
  <c r="B51" i="27" s="1"/>
  <c r="F51" i="27" s="1"/>
  <c r="O30" i="27"/>
  <c r="C36" i="27" s="1"/>
  <c r="D36" i="27" s="1"/>
  <c r="G36" i="27" s="1"/>
  <c r="B27" i="27"/>
  <c r="B57" i="27" s="1"/>
  <c r="F57" i="27" s="1"/>
  <c r="Q27" i="27"/>
  <c r="B68" i="27" s="1"/>
  <c r="F68" i="27" s="1"/>
  <c r="A27" i="27"/>
  <c r="B56" i="27" s="1"/>
  <c r="F56" i="27" s="1"/>
  <c r="B30" i="27"/>
  <c r="K27" i="27"/>
  <c r="B49" i="27" s="1"/>
  <c r="F76" i="27" s="1"/>
  <c r="F27" i="27"/>
  <c r="B47" i="27" s="1"/>
  <c r="F47" i="27" s="1"/>
  <c r="I47" i="27" s="1"/>
  <c r="R27" i="27"/>
  <c r="B69" i="27" s="1"/>
  <c r="F69" i="27" s="1"/>
  <c r="E27" i="27"/>
  <c r="B60" i="27" s="1"/>
  <c r="F60" i="27" s="1"/>
  <c r="T27" i="27"/>
  <c r="B72" i="27" s="1"/>
  <c r="F72" i="27" s="1"/>
  <c r="V27" i="27"/>
  <c r="B74" i="27" s="1"/>
  <c r="F74" i="27" s="1"/>
  <c r="L27" i="27"/>
  <c r="B48" i="27" s="1"/>
  <c r="F48" i="27" s="1"/>
  <c r="P27" i="27"/>
  <c r="B70" i="27" s="1"/>
  <c r="F70" i="27" s="1"/>
  <c r="D27" i="27"/>
  <c r="B59" i="27" s="1"/>
  <c r="F59" i="27" s="1"/>
  <c r="G30" i="27"/>
  <c r="B46" i="27" s="1"/>
  <c r="U46" i="27" s="1"/>
  <c r="Z46" i="27" s="1"/>
  <c r="C27" i="27"/>
  <c r="B58" i="27" s="1"/>
  <c r="F58" i="27" s="1"/>
  <c r="Q30" i="27"/>
  <c r="N27" i="27"/>
  <c r="B64" i="27" s="1"/>
  <c r="F64" i="27" s="1"/>
  <c r="Y29" i="27"/>
  <c r="I27" i="27"/>
  <c r="B53" i="27" s="1"/>
  <c r="F53" i="27" s="1"/>
  <c r="Y26" i="27"/>
  <c r="F49" i="27" l="1"/>
  <c r="I48" i="27"/>
  <c r="B62" i="27"/>
  <c r="B55" i="27"/>
  <c r="C35" i="27"/>
  <c r="D35" i="27" s="1"/>
  <c r="G35" i="27" s="1"/>
  <c r="X30" i="27"/>
  <c r="Y30" i="27" s="1"/>
  <c r="B77" i="27"/>
  <c r="AA46" i="27"/>
  <c r="N47" i="26" s="1"/>
  <c r="B67" i="27"/>
  <c r="B91" i="27" s="1"/>
  <c r="H91" i="27" s="1"/>
  <c r="L91" i="27" s="1"/>
  <c r="C37" i="27"/>
  <c r="D37" i="27" s="1"/>
  <c r="G37" i="27" s="1"/>
  <c r="C34" i="27"/>
  <c r="D34" i="27" s="1"/>
  <c r="G34" i="27" s="1"/>
  <c r="I49" i="27" l="1"/>
  <c r="I50" i="27" l="1"/>
  <c r="I51" i="27" l="1"/>
  <c r="I52" i="27" l="1"/>
  <c r="I53" i="27" l="1"/>
  <c r="I54" i="27" l="1"/>
  <c r="I55" i="27" s="1"/>
  <c r="I56" i="27" s="1"/>
  <c r="I57" i="27" s="1"/>
  <c r="I58" i="27" s="1"/>
  <c r="I59" i="27" s="1"/>
  <c r="I60" i="27" s="1"/>
  <c r="I61" i="27" s="1"/>
  <c r="I62" i="27" s="1"/>
  <c r="I63" i="27" s="1"/>
  <c r="I64" i="27" s="1"/>
  <c r="I65" i="27" s="1"/>
  <c r="I66" i="27" s="1"/>
  <c r="I67" i="27" s="1"/>
  <c r="I68" i="27" s="1"/>
  <c r="I69" i="27" s="1"/>
  <c r="I70" i="27" s="1"/>
  <c r="I71" i="27" s="1"/>
  <c r="I72" i="27" s="1"/>
  <c r="I73" i="27" s="1"/>
  <c r="I74" i="27" s="1"/>
  <c r="I75" i="27" s="1"/>
  <c r="I76" i="27" s="1"/>
  <c r="M72" i="27" s="1"/>
  <c r="S72" i="27" s="1"/>
  <c r="M45" i="27"/>
  <c r="M53" i="27" l="1"/>
  <c r="S53" i="27" s="1"/>
  <c r="M62" i="27"/>
  <c r="S62" i="27" s="1"/>
  <c r="M57" i="27"/>
  <c r="S57" i="27" s="1"/>
  <c r="M68" i="27"/>
  <c r="S68" i="27" s="1"/>
  <c r="M60" i="27"/>
  <c r="S60" i="27" s="1"/>
  <c r="M67" i="27"/>
  <c r="S67" i="27" s="1"/>
  <c r="M56" i="27"/>
  <c r="S56" i="27" s="1"/>
  <c r="M48" i="27"/>
  <c r="S48" i="27" s="1"/>
  <c r="M70" i="27"/>
  <c r="S70" i="27" s="1"/>
  <c r="M69" i="27"/>
  <c r="S69" i="27" s="1"/>
  <c r="M63" i="27"/>
  <c r="S63" i="27" s="1"/>
  <c r="M59" i="27"/>
  <c r="S59" i="27" s="1"/>
  <c r="M55" i="27"/>
  <c r="S55" i="27" s="1"/>
  <c r="M76" i="27"/>
  <c r="S76" i="27" s="1"/>
  <c r="M52" i="27"/>
  <c r="S52" i="27" s="1"/>
  <c r="M73" i="27"/>
  <c r="S73" i="27" s="1"/>
  <c r="M65" i="27"/>
  <c r="S65" i="27" s="1"/>
  <c r="M75" i="27"/>
  <c r="S75" i="27" s="1"/>
  <c r="M47" i="27"/>
  <c r="S47" i="27" s="1"/>
  <c r="M71" i="27"/>
  <c r="S71" i="27" s="1"/>
  <c r="M61" i="27"/>
  <c r="S61" i="27" s="1"/>
  <c r="M58" i="27"/>
  <c r="S58" i="27" s="1"/>
  <c r="M50" i="27"/>
  <c r="S50" i="27" s="1"/>
  <c r="M54" i="27"/>
  <c r="S54" i="27" s="1"/>
  <c r="M74" i="27"/>
  <c r="S74" i="27" s="1"/>
  <c r="M64" i="27"/>
  <c r="S64" i="27" s="1"/>
  <c r="M66" i="27"/>
  <c r="S66" i="27" s="1"/>
  <c r="M51" i="27"/>
  <c r="S51" i="27" s="1"/>
  <c r="M49" i="27"/>
  <c r="S49" i="27" s="1"/>
  <c r="X72" i="27"/>
  <c r="U72" i="27"/>
  <c r="Z72" i="27" s="1"/>
  <c r="AA72" i="27" s="1"/>
  <c r="X70" i="27" l="1"/>
  <c r="U70" i="27"/>
  <c r="Z70" i="27" s="1"/>
  <c r="AA70" i="27" s="1"/>
  <c r="M73" i="26"/>
  <c r="N73" i="26"/>
  <c r="X50" i="27"/>
  <c r="U50" i="27"/>
  <c r="Z50" i="27" s="1"/>
  <c r="AA50" i="27" s="1"/>
  <c r="X52" i="27"/>
  <c r="U52" i="27"/>
  <c r="Z52" i="27" s="1"/>
  <c r="AA52" i="27" s="1"/>
  <c r="U56" i="27"/>
  <c r="Z56" i="27" s="1"/>
  <c r="AA56" i="27" s="1"/>
  <c r="X56" i="27"/>
  <c r="X74" i="27"/>
  <c r="U74" i="27"/>
  <c r="Z74" i="27" s="1"/>
  <c r="AA74" i="27" s="1"/>
  <c r="X54" i="27"/>
  <c r="U54" i="27"/>
  <c r="Z54" i="27" s="1"/>
  <c r="AA54" i="27" s="1"/>
  <c r="Y72" i="27"/>
  <c r="J73" i="26"/>
  <c r="X76" i="27"/>
  <c r="Y76" i="27" s="1"/>
  <c r="U76" i="27"/>
  <c r="Z76" i="27" s="1"/>
  <c r="AA76" i="27" s="1"/>
  <c r="U61" i="27"/>
  <c r="Z61" i="27" s="1"/>
  <c r="AA61" i="27" s="1"/>
  <c r="X61" i="27"/>
  <c r="X55" i="27"/>
  <c r="U55" i="27"/>
  <c r="Z55" i="27" s="1"/>
  <c r="AA55" i="27" s="1"/>
  <c r="U60" i="27"/>
  <c r="Z60" i="27" s="1"/>
  <c r="AA60" i="27" s="1"/>
  <c r="X60" i="27"/>
  <c r="X48" i="27"/>
  <c r="U48" i="27"/>
  <c r="Z48" i="27" s="1"/>
  <c r="AA48" i="27" s="1"/>
  <c r="X49" i="27"/>
  <c r="U49" i="27"/>
  <c r="Z49" i="27" s="1"/>
  <c r="AA49" i="27" s="1"/>
  <c r="U51" i="27"/>
  <c r="Z51" i="27" s="1"/>
  <c r="AA51" i="27" s="1"/>
  <c r="X51" i="27"/>
  <c r="U71" i="27"/>
  <c r="Z71" i="27" s="1"/>
  <c r="AA71" i="27" s="1"/>
  <c r="X71" i="27"/>
  <c r="X59" i="27"/>
  <c r="U59" i="27"/>
  <c r="Z59" i="27" s="1"/>
  <c r="AA59" i="27" s="1"/>
  <c r="X68" i="27"/>
  <c r="U68" i="27"/>
  <c r="Z68" i="27" s="1"/>
  <c r="AA68" i="27" s="1"/>
  <c r="X53" i="27"/>
  <c r="U53" i="27"/>
  <c r="Z53" i="27" s="1"/>
  <c r="AA53" i="27" s="1"/>
  <c r="U58" i="27"/>
  <c r="Z58" i="27" s="1"/>
  <c r="AA58" i="27" s="1"/>
  <c r="X58" i="27"/>
  <c r="U66" i="27"/>
  <c r="Z66" i="27" s="1"/>
  <c r="AA66" i="27" s="1"/>
  <c r="X66" i="27"/>
  <c r="U47" i="27"/>
  <c r="Z47" i="27" s="1"/>
  <c r="AA47" i="27" s="1"/>
  <c r="X47" i="27"/>
  <c r="U63" i="27"/>
  <c r="Z63" i="27" s="1"/>
  <c r="AA63" i="27" s="1"/>
  <c r="X63" i="27"/>
  <c r="X57" i="27"/>
  <c r="U57" i="27"/>
  <c r="Z57" i="27" s="1"/>
  <c r="AA57" i="27" s="1"/>
  <c r="X65" i="27"/>
  <c r="U65" i="27"/>
  <c r="Z65" i="27" s="1"/>
  <c r="AA65" i="27" s="1"/>
  <c r="X73" i="27"/>
  <c r="U73" i="27"/>
  <c r="Z73" i="27" s="1"/>
  <c r="AA73" i="27" s="1"/>
  <c r="U67" i="27"/>
  <c r="Z67" i="27" s="1"/>
  <c r="AA67" i="27" s="1"/>
  <c r="X67" i="27"/>
  <c r="U64" i="27"/>
  <c r="Z64" i="27" s="1"/>
  <c r="AA64" i="27" s="1"/>
  <c r="X64" i="27"/>
  <c r="U75" i="27"/>
  <c r="Z75" i="27" s="1"/>
  <c r="AA75" i="27" s="1"/>
  <c r="X75" i="27"/>
  <c r="X69" i="27"/>
  <c r="U69" i="27"/>
  <c r="Z69" i="27" s="1"/>
  <c r="AA69" i="27" s="1"/>
  <c r="U62" i="27"/>
  <c r="Z62" i="27" s="1"/>
  <c r="AA62" i="27" s="1"/>
  <c r="X62" i="27"/>
  <c r="N60" i="26" l="1"/>
  <c r="M60" i="26"/>
  <c r="N71" i="26"/>
  <c r="M71" i="26"/>
  <c r="Y65" i="27"/>
  <c r="J66" i="26"/>
  <c r="Y64" i="27"/>
  <c r="J65" i="26"/>
  <c r="N58" i="26"/>
  <c r="M58" i="26"/>
  <c r="J59" i="26"/>
  <c r="Y58" i="27"/>
  <c r="J72" i="26"/>
  <c r="Y71" i="27"/>
  <c r="Y60" i="27"/>
  <c r="J61" i="26"/>
  <c r="M53" i="26"/>
  <c r="N53" i="26"/>
  <c r="J68" i="26"/>
  <c r="Y67" i="27"/>
  <c r="Y75" i="27"/>
  <c r="J76" i="26"/>
  <c r="Y66" i="27"/>
  <c r="J67" i="26"/>
  <c r="N65" i="26"/>
  <c r="M65" i="26"/>
  <c r="Y57" i="27"/>
  <c r="J58" i="26"/>
  <c r="N59" i="26"/>
  <c r="M59" i="26"/>
  <c r="N72" i="26"/>
  <c r="M72" i="26"/>
  <c r="N61" i="26"/>
  <c r="M61" i="26"/>
  <c r="J53" i="26"/>
  <c r="Y52" i="27"/>
  <c r="Y62" i="27"/>
  <c r="J63" i="26"/>
  <c r="N56" i="26"/>
  <c r="M56" i="26"/>
  <c r="M63" i="26"/>
  <c r="N63" i="26"/>
  <c r="N68" i="26"/>
  <c r="M68" i="26"/>
  <c r="M64" i="26"/>
  <c r="N64" i="26"/>
  <c r="Y53" i="27"/>
  <c r="J54" i="26"/>
  <c r="M52" i="26"/>
  <c r="N52" i="26"/>
  <c r="Y55" i="27"/>
  <c r="J56" i="26"/>
  <c r="Y54" i="27"/>
  <c r="J55" i="26"/>
  <c r="Y50" i="27"/>
  <c r="J51" i="26"/>
  <c r="J64" i="26"/>
  <c r="Y63" i="27"/>
  <c r="Y51" i="27"/>
  <c r="J52" i="26"/>
  <c r="N55" i="26"/>
  <c r="M55" i="26"/>
  <c r="M74" i="26"/>
  <c r="N74" i="26"/>
  <c r="Y47" i="27"/>
  <c r="J48" i="26"/>
  <c r="C20" i="26"/>
  <c r="N69" i="26"/>
  <c r="M69" i="26"/>
  <c r="M50" i="26"/>
  <c r="N50" i="26"/>
  <c r="Y61" i="27"/>
  <c r="J62" i="26"/>
  <c r="M75" i="26"/>
  <c r="N75" i="26"/>
  <c r="N54" i="26"/>
  <c r="M54" i="26"/>
  <c r="N51" i="26"/>
  <c r="M51" i="26"/>
  <c r="N70" i="26"/>
  <c r="M70" i="26"/>
  <c r="Y69" i="27"/>
  <c r="J70" i="26"/>
  <c r="J74" i="26"/>
  <c r="Y73" i="27"/>
  <c r="N48" i="26"/>
  <c r="M48" i="26"/>
  <c r="Y68" i="27"/>
  <c r="J69" i="26"/>
  <c r="Y49" i="27"/>
  <c r="J50" i="26"/>
  <c r="N62" i="26"/>
  <c r="M62" i="26"/>
  <c r="Y74" i="27"/>
  <c r="J75" i="26"/>
  <c r="M66" i="26"/>
  <c r="N66" i="26"/>
  <c r="N49" i="26"/>
  <c r="M49" i="26"/>
  <c r="Y56" i="27"/>
  <c r="J57" i="26"/>
  <c r="N76" i="26"/>
  <c r="M76" i="26"/>
  <c r="M67" i="26"/>
  <c r="N67" i="26"/>
  <c r="Y59" i="27"/>
  <c r="J60" i="26"/>
  <c r="Y48" i="27"/>
  <c r="J49" i="26"/>
  <c r="M57" i="26"/>
  <c r="N57" i="26"/>
  <c r="Y70" i="27"/>
  <c r="J71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Hedman Mattias</author>
  </authors>
  <commentList>
    <comment ref="E64" authorId="0" shapeId="0" xr:uid="{10827898-71DA-4F9A-AF59-2F97F516FF51}">
      <text>
        <r>
          <rPr>
            <sz val="11"/>
            <rFont val="Calibri"/>
            <family val="2"/>
          </rPr>
          <t>Uppgift från Miljöfaktaboken /SS</t>
        </r>
      </text>
    </comment>
    <comment ref="F77" authorId="0" shapeId="0" xr:uid="{1D777CF7-89C1-4CF0-899A-B46CA4137060}">
      <text>
        <r>
          <rPr>
            <sz val="11"/>
            <rFont val="Calibri"/>
            <family val="2"/>
          </rPr>
          <t xml:space="preserve">Högre oljeförbrukning i december 2022, pga bioränslebrist. </t>
        </r>
      </text>
    </comment>
    <comment ref="D84" authorId="0" shapeId="0" xr:uid="{07B7A973-6325-4A58-A03B-833BFF498D6C}">
      <text>
        <r>
          <rPr>
            <sz val="11"/>
            <rFont val="Calibri"/>
            <family val="2"/>
          </rPr>
          <t>Bio (2,0) 59% Vind (0,1) 28% Vatten (1,1) 13% Fördelning fev.se 2022</t>
        </r>
      </text>
    </comment>
    <comment ref="E84" authorId="0" shapeId="0" xr:uid="{2BFA0E9D-4419-4855-A332-C14741F3DB46}">
      <text>
        <r>
          <rPr>
            <sz val="11"/>
            <rFont val="Calibri"/>
            <family val="2"/>
          </rPr>
          <t>PEF 1,351 FEV mix 2022, Bio, vatten, vind "Standard" kundabonnemang på de yttre anläggningarna  Bio (2,0) 59% Vind (0,1) 28% Vatten (1,1) 13% Fördelning fev.se 2022</t>
        </r>
      </text>
    </comment>
    <comment ref="E86" authorId="0" shapeId="0" xr:uid="{79F0DB57-2341-4416-9AF6-E0A1FC3892CA}">
      <text>
        <r>
          <rPr>
            <sz val="11"/>
            <rFont val="Calibri"/>
            <family val="2"/>
          </rPr>
          <t>PEF 1,351 FEV mix 2022, Bio, vatten, vind "Standard" kundabonnemang på de yttre anläggningarna  Bio (2,0) 59% Vind (0,1) 28% Vatten (1,1) 13% Fördelning fev.se 2022</t>
        </r>
      </text>
    </comment>
    <comment ref="E87" authorId="0" shapeId="0" xr:uid="{111CF27E-8038-4892-9C55-6058ABF90F3A}">
      <text>
        <r>
          <rPr>
            <sz val="11"/>
            <rFont val="Calibri"/>
            <family val="2"/>
          </rPr>
          <t>PEF 1,351 FEV mix 2022, Bio, vatten, vind "Standard" kundabonnemang på de yttre anläggningarna  Bio (2,0) 59% Vind (0,1) 28% Vatten (1,1) 13% Fördelning fev.se 2022</t>
        </r>
      </text>
    </comment>
    <comment ref="E88" authorId="0" shapeId="0" xr:uid="{B2B6091C-C8BA-4FB4-8B77-4B952F27E9BC}">
      <text>
        <r>
          <rPr>
            <sz val="11"/>
            <rFont val="Calibri"/>
            <family val="2"/>
          </rPr>
          <t>PEF 1,351 FEV mix 2022, Bio, vatten, vind "Standard" kundabonnemang på de yttre anläggningarna  Bio (2,0) 59% Vind (0,1) 28% Vatten (1,1) 13% Fördelning fev.se 2022</t>
        </r>
      </text>
    </comment>
    <comment ref="D137" authorId="0" shapeId="0" xr:uid="{67BB9D73-E0AE-411A-BA2C-8C5C32825A9E}">
      <text>
        <r>
          <rPr>
            <sz val="11"/>
            <rFont val="Calibri"/>
            <family val="2"/>
          </rPr>
          <t>Ändrat enligt instruktioner via mejl</t>
        </r>
      </text>
    </comment>
    <comment ref="E174" authorId="0" shapeId="0" xr:uid="{4BE21DED-54DB-4428-AE22-5C51FEA12F68}">
      <text>
        <r>
          <rPr>
            <sz val="11"/>
            <rFont val="Calibri"/>
            <family val="2"/>
          </rPr>
          <t>1,1 = PEF för vattenkraft</t>
        </r>
      </text>
    </comment>
    <comment ref="E175" authorId="0" shapeId="0" xr:uid="{85EAFB42-6CBA-4F62-A3C6-4F5F399F042A}">
      <text>
        <r>
          <rPr>
            <sz val="11"/>
            <rFont val="Calibri"/>
            <family val="2"/>
          </rPr>
          <t>1,1 = PEF för vattenkraft</t>
        </r>
      </text>
    </comment>
    <comment ref="E176" authorId="0" shapeId="0" xr:uid="{DB1EDDE7-EEDA-40C9-A4AD-8F14865BC658}">
      <text>
        <r>
          <rPr>
            <sz val="11"/>
            <rFont val="Calibri"/>
            <family val="2"/>
          </rPr>
          <t>1,1 = PEF för vattenkraft</t>
        </r>
      </text>
    </comment>
    <comment ref="D177" authorId="0" shapeId="0" xr:uid="{FBCDA601-BE5F-4953-B2B9-12E07798EC93}">
      <text>
        <r>
          <rPr>
            <sz val="11"/>
            <rFont val="Calibri"/>
            <family val="2"/>
          </rPr>
          <t xml:space="preserve">VindEl + El från KVV </t>
        </r>
      </text>
    </comment>
    <comment ref="E177" authorId="0" shapeId="0" xr:uid="{75A29E6E-DB50-4D5D-872B-4534619A8FD6}">
      <text>
        <r>
          <rPr>
            <sz val="11"/>
            <rFont val="Calibri"/>
            <family val="2"/>
          </rPr>
          <t>Extern hjälpkraft KVV är enligt residualmix Högre extern hjälpkraft 2022 än normalt.</t>
        </r>
      </text>
    </comment>
    <comment ref="F177" authorId="0" shapeId="0" xr:uid="{63D502A4-60C7-4236-9CBB-F9FAB91EC8A2}">
      <text>
        <r>
          <rPr>
            <sz val="11"/>
            <rFont val="Calibri"/>
            <family val="2"/>
          </rPr>
          <t xml:space="preserve">Extern hjälpkraft KVV är enligt residualmix  Högre extern hjälpkraft 2022 än normalt. </t>
        </r>
      </text>
    </comment>
    <comment ref="G177" authorId="0" shapeId="0" xr:uid="{C37D367D-95C7-42D1-ACDB-2A61DF31735D}">
      <text>
        <r>
          <rPr>
            <sz val="11"/>
            <rFont val="Calibri"/>
            <family val="2"/>
          </rPr>
          <t>Extern hjälpkraft KVV är enligt residualmix Högre extern hjälpkraft 2022 än normalt.</t>
        </r>
      </text>
    </comment>
    <comment ref="E181" authorId="0" shapeId="0" xr:uid="{A9AA5C82-F931-4A83-A16E-A3CCFCBE4D29}">
      <text>
        <r>
          <rPr>
            <sz val="11"/>
            <rFont val="Calibri"/>
            <family val="2"/>
          </rPr>
          <t xml:space="preserve">El prod=10 210 MWh Biobränsle för produktion av el=27,612 GWh 0,03=primärenergifaktor sekundära biobränslen  Primärenergifaktor=0,03*27612/10210=0,081  </t>
        </r>
      </text>
    </comment>
    <comment ref="F181" authorId="0" shapeId="0" xr:uid="{773177A8-9A31-4C30-926D-BA4DC582FFF1}">
      <text>
        <r>
          <rPr>
            <sz val="11"/>
            <rFont val="Calibri"/>
            <family val="2"/>
          </rPr>
          <t>MEAB har 2022 annullerat ursprungsgarantier (från egen biokraft) motsvarande hela elbehovet. Därför anser vi att vi har 0 klimatpåverkan.</t>
        </r>
      </text>
    </comment>
    <comment ref="F182" authorId="0" shapeId="0" xr:uid="{05BA65CC-529F-4044-BCDA-3D3978B59C5A}">
      <text>
        <r>
          <rPr>
            <sz val="11"/>
            <rFont val="Calibri"/>
            <family val="2"/>
          </rPr>
          <t>MEAB har 2022 annullerat ursprungsgarantier (från egen biokraft) motsvarande hela elbehovet. Därför anser vi att vi har 0 klimatpåverkan.</t>
        </r>
      </text>
    </comment>
    <comment ref="E202" authorId="0" shapeId="0" xr:uid="{44722778-F123-496F-80B3-42C9AB780A33}">
      <text>
        <r>
          <rPr>
            <sz val="11"/>
            <rFont val="Calibri"/>
            <family val="2"/>
          </rPr>
          <t>Ej räknat ned med 33,8</t>
        </r>
      </text>
    </comment>
    <comment ref="D333" authorId="0" shapeId="0" xr:uid="{85CFEDEC-BAC3-4C40-8FD1-06BACE3BEA3F}">
      <text>
        <r>
          <rPr>
            <sz val="11"/>
            <rFont val="Calibri"/>
            <family val="2"/>
          </rPr>
          <t>Antar 100% vattenkraft för 2022. /YS</t>
        </r>
      </text>
    </comment>
    <comment ref="D347" authorId="0" shapeId="0" xr:uid="{8C7EA38B-8DBB-4EC1-B9FB-8F10E14F13E7}">
      <text>
        <r>
          <rPr>
            <sz val="11"/>
            <rFont val="Calibri"/>
            <family val="2"/>
          </rPr>
          <t>Egen producerad el</t>
        </r>
      </text>
    </comment>
    <comment ref="G347" authorId="0" shapeId="0" xr:uid="{58BA5730-CC8A-4481-AFEA-480B6996C758}">
      <text>
        <r>
          <rPr>
            <sz val="11"/>
            <rFont val="Calibri"/>
            <family val="2"/>
          </rPr>
          <t>Enligt senaste mätningen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Selander, Ylva</author>
  </authors>
  <commentList>
    <comment ref="A407" authorId="0" shapeId="0" xr:uid="{A7632E8C-6DA9-4B80-8832-B9BB8224CF6E}">
      <text>
        <r>
          <rPr>
            <b/>
            <sz val="9"/>
            <color indexed="81"/>
            <rFont val="Tahoma"/>
            <family val="2"/>
          </rPr>
          <t>Selander, Ylva:</t>
        </r>
        <r>
          <rPr>
            <sz val="9"/>
            <color indexed="81"/>
            <rFont val="Tahoma"/>
            <family val="2"/>
          </rPr>
          <t xml:space="preserve">
Ändrade manuellt från Kvalitetsnyckeln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<sst xmlns="http://schemas.openxmlformats.org/spreadsheetml/2006/main" count="10180" uniqueCount="1015">
  <si>
    <t>Kommun/ förbund</t>
  </si>
  <si>
    <t>Nät</t>
  </si>
  <si>
    <t>År</t>
  </si>
  <si>
    <t>Adven Energilösningar AB</t>
  </si>
  <si>
    <t>Bara</t>
  </si>
  <si>
    <t>-</t>
  </si>
  <si>
    <t>ET</t>
  </si>
  <si>
    <t>Boxholm</t>
  </si>
  <si>
    <t>Mora</t>
  </si>
  <si>
    <t>Orsa</t>
  </si>
  <si>
    <t>Sollefteå</t>
  </si>
  <si>
    <t>Staffanstorp</t>
  </si>
  <si>
    <t>Timrå</t>
  </si>
  <si>
    <t>Vaxholm</t>
  </si>
  <si>
    <t>Älmhult</t>
  </si>
  <si>
    <t>Sekundära trädbränslen</t>
  </si>
  <si>
    <t>Adven Värme AB.</t>
  </si>
  <si>
    <t>Bollstabruk</t>
  </si>
  <si>
    <t>Bräcke, Enycon</t>
  </si>
  <si>
    <t>Friggesund</t>
  </si>
  <si>
    <t>Funäsdalen</t>
  </si>
  <si>
    <t>Hede</t>
  </si>
  <si>
    <t>Lenhovda</t>
  </si>
  <si>
    <t>Långsele</t>
  </si>
  <si>
    <t>Näsåker</t>
  </si>
  <si>
    <t>Ramsele</t>
  </si>
  <si>
    <t>Sösdala</t>
  </si>
  <si>
    <t>Affärsverken Karlskrona AB</t>
  </si>
  <si>
    <t>Fridlevstad</t>
  </si>
  <si>
    <t>Jämjö</t>
  </si>
  <si>
    <t>Karlskrona</t>
  </si>
  <si>
    <t>Nättraby</t>
  </si>
  <si>
    <t>Sturkö</t>
  </si>
  <si>
    <t>Alingsås Energi Nät AB</t>
  </si>
  <si>
    <t>Alingsås</t>
  </si>
  <si>
    <t>Alvesta Energi AB</t>
  </si>
  <si>
    <t>Alvesta</t>
  </si>
  <si>
    <t>'-'</t>
  </si>
  <si>
    <t>Moheda</t>
  </si>
  <si>
    <t>Vislanda</t>
  </si>
  <si>
    <t>Aneby Miljö &amp; Vatten AB</t>
  </si>
  <si>
    <t xml:space="preserve">Aneby </t>
  </si>
  <si>
    <t>Arvidsjaurs Energi AB</t>
  </si>
  <si>
    <t>Arvidsjaur</t>
  </si>
  <si>
    <t>Arvika Fjärrvärme AB</t>
  </si>
  <si>
    <t>Arvika</t>
  </si>
  <si>
    <t>Bengtsfors Energi</t>
  </si>
  <si>
    <t>Bengtsfors</t>
  </si>
  <si>
    <t>Bodens Energi AB</t>
  </si>
  <si>
    <t>Boden</t>
  </si>
  <si>
    <t>Bollnäs Energi AB</t>
  </si>
  <si>
    <t>Arbrå</t>
  </si>
  <si>
    <t>Bollnäs</t>
  </si>
  <si>
    <t>Kilafors</t>
  </si>
  <si>
    <t>Rengsjö</t>
  </si>
  <si>
    <t>Borgholm Energi AB</t>
  </si>
  <si>
    <t>Borgholm</t>
  </si>
  <si>
    <t>Löttorp</t>
  </si>
  <si>
    <t>Borlänge Energi AB</t>
  </si>
  <si>
    <t>Borlänge</t>
  </si>
  <si>
    <t>Ornäs</t>
  </si>
  <si>
    <t>Torsång</t>
  </si>
  <si>
    <t>Borås Energi &amp; Miljö AB</t>
  </si>
  <si>
    <t>Borås</t>
  </si>
  <si>
    <t>Borås, Bra Miljöval</t>
  </si>
  <si>
    <t>Bromölla Fjärrvärme AB</t>
  </si>
  <si>
    <t>Bromölla</t>
  </si>
  <si>
    <t>BTEA Energi AB</t>
  </si>
  <si>
    <t>Berg</t>
  </si>
  <si>
    <t>C4 Energi AB</t>
  </si>
  <si>
    <t>Fjälkinge</t>
  </si>
  <si>
    <t>Kristianstad</t>
  </si>
  <si>
    <t>Degerfors Energi AB</t>
  </si>
  <si>
    <t>HVC Degerfors</t>
  </si>
  <si>
    <t>Svartå</t>
  </si>
  <si>
    <t>Åtorp</t>
  </si>
  <si>
    <t>E.ON Energiinfrastruktur AB</t>
  </si>
  <si>
    <t>Bålsta</t>
  </si>
  <si>
    <t>Järfälla/Kungsängen/Bro - Residual</t>
  </si>
  <si>
    <t>Järfälla/Kungsängen/Bro - Slammertorps värmepumpar</t>
  </si>
  <si>
    <t>Järfälla/Kungsängen/Bro - Särskilt miljöval</t>
  </si>
  <si>
    <t>Malmö/Burlöv - Industriell spillvärme</t>
  </si>
  <si>
    <t>Malmö/Burlöv - Residual</t>
  </si>
  <si>
    <t>Avfall</t>
  </si>
  <si>
    <t>EO1</t>
  </si>
  <si>
    <t>Malmö/Burlöv - Sjölunda värmepumpar</t>
  </si>
  <si>
    <t>Malmö/Burlöv - Särskilt miljöval</t>
  </si>
  <si>
    <t>Norrköping/Söderköping</t>
  </si>
  <si>
    <t>Norrköping/Söderköping - Residual</t>
  </si>
  <si>
    <t>Norrköping/Söderköping - Särskilt miljöval</t>
  </si>
  <si>
    <t>Sigtuna Stadsängar</t>
  </si>
  <si>
    <t>Täby</t>
  </si>
  <si>
    <t>Vallentuna - Residual</t>
  </si>
  <si>
    <t>Vallentuna - Särskilt miljöval</t>
  </si>
  <si>
    <t>Örebro/Hallsberg/Kumla</t>
  </si>
  <si>
    <t>Örebro/Hallsberg/Kumla - Residual</t>
  </si>
  <si>
    <t>Örebro/Hallsberg/Kumla - Särskilt miljöval</t>
  </si>
  <si>
    <t>Österåker</t>
  </si>
  <si>
    <t>Eda Energi AB</t>
  </si>
  <si>
    <t>Eksjö Energi AB</t>
  </si>
  <si>
    <t>Eksjö</t>
  </si>
  <si>
    <t>Ingatorp</t>
  </si>
  <si>
    <t>Mariannelund</t>
  </si>
  <si>
    <t>Emmaboda Energi och Miljö AB</t>
  </si>
  <si>
    <t>Emmaboda</t>
  </si>
  <si>
    <t>Ena Energi AB</t>
  </si>
  <si>
    <t>Enköping</t>
  </si>
  <si>
    <t>Eskilstuna Energi &amp; Miljö AB</t>
  </si>
  <si>
    <t>Eskilstuna-Torshälla</t>
  </si>
  <si>
    <t>Kvicksund</t>
  </si>
  <si>
    <t>Ärla</t>
  </si>
  <si>
    <t>Falkenberg Energi AB</t>
  </si>
  <si>
    <t>Falkenberg</t>
  </si>
  <si>
    <t>Ullared-närvärme</t>
  </si>
  <si>
    <t>Vessigebro-närvärme</t>
  </si>
  <si>
    <t>Falu Energi &amp; Vatten AB</t>
  </si>
  <si>
    <t>Bjursås</t>
  </si>
  <si>
    <t>Falun</t>
  </si>
  <si>
    <t>Grycksbo</t>
  </si>
  <si>
    <t>Sundborn</t>
  </si>
  <si>
    <t>Svärdsjö</t>
  </si>
  <si>
    <t>Finspångs Tekniska Verk AB</t>
  </si>
  <si>
    <t>Finspång</t>
  </si>
  <si>
    <t>Gislaved Energi AB</t>
  </si>
  <si>
    <t>Gislaved</t>
  </si>
  <si>
    <t>Hestra</t>
  </si>
  <si>
    <t>Reftele</t>
  </si>
  <si>
    <t>Gotlands Energi AB</t>
  </si>
  <si>
    <t>Hemse</t>
  </si>
  <si>
    <t>Klintehamn</t>
  </si>
  <si>
    <t>Primära trädbränslen</t>
  </si>
  <si>
    <t>Slite</t>
  </si>
  <si>
    <t>Visby</t>
  </si>
  <si>
    <t>Deponi- och rötgas</t>
  </si>
  <si>
    <t>Gällivare Energi AB</t>
  </si>
  <si>
    <t>Gällivare</t>
  </si>
  <si>
    <t>Gällivare ursprungsmärkt</t>
  </si>
  <si>
    <t>Gävle Energi AB</t>
  </si>
  <si>
    <t>Gävle</t>
  </si>
  <si>
    <t>EO3-5</t>
  </si>
  <si>
    <t>Göteborg Energi AB</t>
  </si>
  <si>
    <t>Ale Fjärrvärme AB</t>
  </si>
  <si>
    <t>Göteborg</t>
  </si>
  <si>
    <t>Bioolja</t>
  </si>
  <si>
    <t>Göteborg Biovärme</t>
  </si>
  <si>
    <t>Göteborg Bra Miljöval</t>
  </si>
  <si>
    <t>Skarvik</t>
  </si>
  <si>
    <t>Sörred Energi AB</t>
  </si>
  <si>
    <t>Götene Vatten &amp; Värme AB</t>
  </si>
  <si>
    <t>Götene</t>
  </si>
  <si>
    <t>Hällekis</t>
  </si>
  <si>
    <t>Habo Energi AB</t>
  </si>
  <si>
    <t>Fagerhult</t>
  </si>
  <si>
    <t>Habo</t>
  </si>
  <si>
    <t>Hagfors Energi</t>
  </si>
  <si>
    <t>Ekshärad</t>
  </si>
  <si>
    <t>Hagfors</t>
  </si>
  <si>
    <t>Sunnemo</t>
  </si>
  <si>
    <t>Halmstads Energi och Miljö AB</t>
  </si>
  <si>
    <t>Halmstad - 1. Huvudnät</t>
  </si>
  <si>
    <t>Halmstad - 2. Förnybar fjärrvärme</t>
  </si>
  <si>
    <t>Halmstad - 3. Högtempnät</t>
  </si>
  <si>
    <t>Hammarö Energi AB</t>
  </si>
  <si>
    <t>Skoghall</t>
  </si>
  <si>
    <t>Haparanda Värmeverk AB</t>
  </si>
  <si>
    <t>Haparanda Miljö</t>
  </si>
  <si>
    <t>Haparanda Residual</t>
  </si>
  <si>
    <t>Hedemora Energi AB</t>
  </si>
  <si>
    <t>Hedemora</t>
  </si>
  <si>
    <t>Långshyttan</t>
  </si>
  <si>
    <t>St Skedvi</t>
  </si>
  <si>
    <t>Säter</t>
  </si>
  <si>
    <t>Hjo Energi AB</t>
  </si>
  <si>
    <t>Hjo</t>
  </si>
  <si>
    <t>Härnösand Energi &amp; Miljö AB</t>
  </si>
  <si>
    <t>Härnösand</t>
  </si>
  <si>
    <t>Hässleholm Miljö AB</t>
  </si>
  <si>
    <t>Hässleholm</t>
  </si>
  <si>
    <t>Tyringe</t>
  </si>
  <si>
    <t>Höganäs Energi AB</t>
  </si>
  <si>
    <t>Höganäs</t>
  </si>
  <si>
    <t>Jokkmokks Värmeverk AB</t>
  </si>
  <si>
    <t>Jokkmokk</t>
  </si>
  <si>
    <t>Jämtkraft AB</t>
  </si>
  <si>
    <t>Björnen</t>
  </si>
  <si>
    <t>Brunflo Prisområde</t>
  </si>
  <si>
    <t>Duved</t>
  </si>
  <si>
    <t>Föllinge</t>
  </si>
  <si>
    <t>Hallen</t>
  </si>
  <si>
    <t>Järpen</t>
  </si>
  <si>
    <t>Kall</t>
  </si>
  <si>
    <t>Krokom</t>
  </si>
  <si>
    <t>Mörsil</t>
  </si>
  <si>
    <t>Nälden</t>
  </si>
  <si>
    <t>Åre</t>
  </si>
  <si>
    <t>Östersund</t>
  </si>
  <si>
    <t>Östersund Produktspecifik</t>
  </si>
  <si>
    <t>Jämtlands Värme AB</t>
  </si>
  <si>
    <t>Strömsund</t>
  </si>
  <si>
    <t>Jönköping Energi AB</t>
  </si>
  <si>
    <t>Gränna</t>
  </si>
  <si>
    <t>Jönköping</t>
  </si>
  <si>
    <t>Kalmar Energi Värme AB</t>
  </si>
  <si>
    <t>Kalmar</t>
  </si>
  <si>
    <t>Karlsborgs Värme AB</t>
  </si>
  <si>
    <t>Karlsborg</t>
  </si>
  <si>
    <t>Karlshamn Energi AB</t>
  </si>
  <si>
    <t>Karlshamn</t>
  </si>
  <si>
    <t>Karlskoga Kraftvärmeverk AB</t>
  </si>
  <si>
    <t>Karlskoga</t>
  </si>
  <si>
    <t>Karlstads Energi AB</t>
  </si>
  <si>
    <t>Karlstad</t>
  </si>
  <si>
    <t>Kils Energi AB</t>
  </si>
  <si>
    <t>Kil</t>
  </si>
  <si>
    <t>Kiruna Kraft AB</t>
  </si>
  <si>
    <t>Kiruna C</t>
  </si>
  <si>
    <t>Kraftringen Energi AB (publ)</t>
  </si>
  <si>
    <t>Eslöv-Lund-Lomma m fl</t>
  </si>
  <si>
    <t>Klippan-Ljungbyhed-Östra Ljungby</t>
  </si>
  <si>
    <t>Kungälv Energi AB</t>
  </si>
  <si>
    <t>HVC Kode</t>
  </si>
  <si>
    <t>HVC Kärna</t>
  </si>
  <si>
    <t>Kungälv-Ytterby</t>
  </si>
  <si>
    <t>Landskrona Energi AB</t>
  </si>
  <si>
    <t>Landskrona</t>
  </si>
  <si>
    <t>Laxå Värme AB</t>
  </si>
  <si>
    <t>Laxå</t>
  </si>
  <si>
    <t>Lekeberg Bioenergi AB (Priser)</t>
  </si>
  <si>
    <t>Lekeberg</t>
  </si>
  <si>
    <t>Lerum Fjärrvärme AB</t>
  </si>
  <si>
    <t>Floda</t>
  </si>
  <si>
    <t>Gråbo</t>
  </si>
  <si>
    <t>Lerum</t>
  </si>
  <si>
    <t>Stenkullen</t>
  </si>
  <si>
    <t>LEVA i Lysekil AB</t>
  </si>
  <si>
    <t>Lysekil</t>
  </si>
  <si>
    <t>Lidköping Energi AB</t>
  </si>
  <si>
    <t>Klimateffektiv fjärrvärme</t>
  </si>
  <si>
    <t>Lidköping</t>
  </si>
  <si>
    <t>Lilla Edets Fjärrvärme AB</t>
  </si>
  <si>
    <t>Lilla Edet</t>
  </si>
  <si>
    <t>Linde Energi AB</t>
  </si>
  <si>
    <t>Frövi</t>
  </si>
  <si>
    <t>Guldsmedhyttan</t>
  </si>
  <si>
    <t>El</t>
  </si>
  <si>
    <t>Lindesberg</t>
  </si>
  <si>
    <t>Vedevåg</t>
  </si>
  <si>
    <t>Ljungby Energi AB</t>
  </si>
  <si>
    <t>Ljungby</t>
  </si>
  <si>
    <t>Ljusdal Energi AB</t>
  </si>
  <si>
    <t>Färila</t>
  </si>
  <si>
    <t>Järvsö</t>
  </si>
  <si>
    <t>Ljusdal</t>
  </si>
  <si>
    <t>Luleå Energi AB</t>
  </si>
  <si>
    <t>Luleå</t>
  </si>
  <si>
    <t>Spillvärme</t>
  </si>
  <si>
    <t>Luleå Klimatneutral</t>
  </si>
  <si>
    <t>Råneå</t>
  </si>
  <si>
    <t>Malung-Sälens kommun</t>
  </si>
  <si>
    <t>Malung</t>
  </si>
  <si>
    <t>Marks Energi AB</t>
  </si>
  <si>
    <t>Assberg - Fritslanäten</t>
  </si>
  <si>
    <t>Hyssna</t>
  </si>
  <si>
    <t>Mjölby-Svartådalen Energi AB</t>
  </si>
  <si>
    <t>Mjölby</t>
  </si>
  <si>
    <t>Mullsjö Energi &amp; Miljö AB</t>
  </si>
  <si>
    <t>Mullsjö</t>
  </si>
  <si>
    <t>Mälarenergi AB</t>
  </si>
  <si>
    <t>Kungsör</t>
  </si>
  <si>
    <t>Surahammar_Prisområde</t>
  </si>
  <si>
    <t>Västerås</t>
  </si>
  <si>
    <t>Västerås Miljömärkt</t>
  </si>
  <si>
    <t>Mölndal Energi AB</t>
  </si>
  <si>
    <t>Mölndal</t>
  </si>
  <si>
    <t>Mölndal Biovärmepaket</t>
  </si>
  <si>
    <t>Nevel AB</t>
  </si>
  <si>
    <t>Billesholm</t>
  </si>
  <si>
    <t>Bjuv</t>
  </si>
  <si>
    <t>Ellös</t>
  </si>
  <si>
    <t>Gimo</t>
  </si>
  <si>
    <t>Gnosjö</t>
  </si>
  <si>
    <t>Henån</t>
  </si>
  <si>
    <t>Hjärnarp</t>
  </si>
  <si>
    <t>Hultsfred</t>
  </si>
  <si>
    <t>Kramfors</t>
  </si>
  <si>
    <t>Smålandsstenar</t>
  </si>
  <si>
    <t>Tanum</t>
  </si>
  <si>
    <t>Tibro</t>
  </si>
  <si>
    <t>Valdemarsvik</t>
  </si>
  <si>
    <t>Vejbystrand</t>
  </si>
  <si>
    <t>Årjäng</t>
  </si>
  <si>
    <t>Åstorp</t>
  </si>
  <si>
    <t>Österbybruk</t>
  </si>
  <si>
    <t>Östhammar</t>
  </si>
  <si>
    <t>Njudung Energi Sävsjö AB</t>
  </si>
  <si>
    <t>Rörvik</t>
  </si>
  <si>
    <t>Sävsjö</t>
  </si>
  <si>
    <t>Njudung Energi Vetlanda AB</t>
  </si>
  <si>
    <t>Holsby</t>
  </si>
  <si>
    <t>Vetlanda</t>
  </si>
  <si>
    <t>Nordanstigs Fjärrvärme AB (Priser)</t>
  </si>
  <si>
    <t>Nordanstig</t>
  </si>
  <si>
    <t>Norrenergi AB</t>
  </si>
  <si>
    <t>Sundbyberg-Solna</t>
  </si>
  <si>
    <t>Norrtälje Energi AB</t>
  </si>
  <si>
    <t>Hallstavik</t>
  </si>
  <si>
    <t>Norrtälje</t>
  </si>
  <si>
    <t>Rimbo</t>
  </si>
  <si>
    <t>Nybro Energi AB</t>
  </si>
  <si>
    <t>Nybro stadsnät</t>
  </si>
  <si>
    <t>Nässjö Affärsverk AB</t>
  </si>
  <si>
    <t>Anneberg</t>
  </si>
  <si>
    <t>Bodafors</t>
  </si>
  <si>
    <t>Nässjö</t>
  </si>
  <si>
    <t>Olofströms Kraft AB</t>
  </si>
  <si>
    <t>Olofström</t>
  </si>
  <si>
    <t>Oskarshamn Energi AB</t>
  </si>
  <si>
    <t>Oskarshamn</t>
  </si>
  <si>
    <t>Oxelö Energi AB</t>
  </si>
  <si>
    <t>Oxelösund</t>
  </si>
  <si>
    <t>Pajala Värmeverk AB</t>
  </si>
  <si>
    <t>Pajala</t>
  </si>
  <si>
    <t>Partille Energi AB</t>
  </si>
  <si>
    <t>Partille</t>
  </si>
  <si>
    <t>Perstorps Fjärrvärme AB</t>
  </si>
  <si>
    <t>Perstorp</t>
  </si>
  <si>
    <t>PiteEnergi AB</t>
  </si>
  <si>
    <t>Norrfjärden</t>
  </si>
  <si>
    <t>Piteå</t>
  </si>
  <si>
    <t>Rosvik</t>
  </si>
  <si>
    <t>Sjulnäs</t>
  </si>
  <si>
    <t>Ragunda Energi och Teknik AB (Priser)</t>
  </si>
  <si>
    <t>Hammarstrand</t>
  </si>
  <si>
    <t>Ronneby Miljö och Teknik AB</t>
  </si>
  <si>
    <t>Bräkne-Hoby</t>
  </si>
  <si>
    <t>Ronneby-Kallinge</t>
  </si>
  <si>
    <t>Sala-Heby Energi AB</t>
  </si>
  <si>
    <t>Fjärrvärmenät (Priser)</t>
  </si>
  <si>
    <t>Kraftvärmenät (Priser)</t>
  </si>
  <si>
    <t>Sala-Heby</t>
  </si>
  <si>
    <t>RME</t>
  </si>
  <si>
    <t>Sandviken Energi AB</t>
  </si>
  <si>
    <t>Sandviken</t>
  </si>
  <si>
    <t>Skara Energi AB</t>
  </si>
  <si>
    <t>Skara</t>
  </si>
  <si>
    <t>Skellefteå Kraft AB</t>
  </si>
  <si>
    <t>Boliden</t>
  </si>
  <si>
    <t>Bureå</t>
  </si>
  <si>
    <t>Burträsk</t>
  </si>
  <si>
    <t>Byske</t>
  </si>
  <si>
    <t>Jörn</t>
  </si>
  <si>
    <t>Kåge</t>
  </si>
  <si>
    <t>Lidbacken</t>
  </si>
  <si>
    <t>Lycksele</t>
  </si>
  <si>
    <t>Lövånger</t>
  </si>
  <si>
    <t>Malå</t>
  </si>
  <si>
    <t>Norsjö</t>
  </si>
  <si>
    <t>Robertsfors</t>
  </si>
  <si>
    <t>Skellefteå</t>
  </si>
  <si>
    <t>Storuman</t>
  </si>
  <si>
    <t>Ursviken-Skelleftehamn</t>
  </si>
  <si>
    <t>Vindeln</t>
  </si>
  <si>
    <t>Ånäset</t>
  </si>
  <si>
    <t>Skövde Energi AB</t>
  </si>
  <si>
    <t>Skultorp</t>
  </si>
  <si>
    <t>Skövde</t>
  </si>
  <si>
    <t>Stöpen</t>
  </si>
  <si>
    <t>Tidan</t>
  </si>
  <si>
    <t>Timmersdala</t>
  </si>
  <si>
    <t>Smedjebacken Energi AB</t>
  </si>
  <si>
    <t>Smedjebacken</t>
  </si>
  <si>
    <t>Söderbärke</t>
  </si>
  <si>
    <t>Sollentuna Energi &amp; Miljö AB</t>
  </si>
  <si>
    <t>Sollentuna</t>
  </si>
  <si>
    <t>Solör Bioenergi Agrovärme AB</t>
  </si>
  <si>
    <t>Bjärnum</t>
  </si>
  <si>
    <t>Ed</t>
  </si>
  <si>
    <t>Fjärdhundra</t>
  </si>
  <si>
    <t>Gimmersta</t>
  </si>
  <si>
    <t>Grästorp</t>
  </si>
  <si>
    <t>Horred</t>
  </si>
  <si>
    <t>Kvänum</t>
  </si>
  <si>
    <t>Skurup</t>
  </si>
  <si>
    <t>Vinslöv</t>
  </si>
  <si>
    <t>Ödeshög</t>
  </si>
  <si>
    <t>Örsundsbro</t>
  </si>
  <si>
    <t>Solör Bioenergi Falköping AB</t>
  </si>
  <si>
    <t>Falköping</t>
  </si>
  <si>
    <t>Floby</t>
  </si>
  <si>
    <t>Stenstorp</t>
  </si>
  <si>
    <t>Solör Bioenergi Fjärrvärme AB</t>
  </si>
  <si>
    <t>Alfta</t>
  </si>
  <si>
    <t>Alsike</t>
  </si>
  <si>
    <t>Bollebygd</t>
  </si>
  <si>
    <t>Broby</t>
  </si>
  <si>
    <t>Charlottenberg</t>
  </si>
  <si>
    <t>Dorotea</t>
  </si>
  <si>
    <t>Edsbyn</t>
  </si>
  <si>
    <t>Flen</t>
  </si>
  <si>
    <t>Fliseryd</t>
  </si>
  <si>
    <t>Garphyttan</t>
  </si>
  <si>
    <t>Gnesta</t>
  </si>
  <si>
    <t>Horndal</t>
  </si>
  <si>
    <t>Hörby</t>
  </si>
  <si>
    <t>Höör</t>
  </si>
  <si>
    <t>Kalix</t>
  </si>
  <si>
    <t>Knislinge</t>
  </si>
  <si>
    <t>Lagan</t>
  </si>
  <si>
    <t>Lammhult</t>
  </si>
  <si>
    <t>Landvetter</t>
  </si>
  <si>
    <t>Lidhult</t>
  </si>
  <si>
    <t>Malmköping</t>
  </si>
  <si>
    <t>Markaryd</t>
  </si>
  <si>
    <t>Mölnlycke</t>
  </si>
  <si>
    <t>Mönsterås</t>
  </si>
  <si>
    <t>Nora</t>
  </si>
  <si>
    <t>Nordmaling</t>
  </si>
  <si>
    <t>Odensbacken</t>
  </si>
  <si>
    <t>Pershyttan</t>
  </si>
  <si>
    <t>Rundvik</t>
  </si>
  <si>
    <t>Ryd</t>
  </si>
  <si>
    <t>Sandudden</t>
  </si>
  <si>
    <t>Sjöbo</t>
  </si>
  <si>
    <t>Skinnskatteberg</t>
  </si>
  <si>
    <t>Strömsnäsbruk</t>
  </si>
  <si>
    <t>Sunne</t>
  </si>
  <si>
    <t>Biogas</t>
  </si>
  <si>
    <t>Svalöv</t>
  </si>
  <si>
    <t>Sveg</t>
  </si>
  <si>
    <t>Svenljunga</t>
  </si>
  <si>
    <t>Tomelilla</t>
  </si>
  <si>
    <t>Töcksfors</t>
  </si>
  <si>
    <t>Vadstena</t>
  </si>
  <si>
    <t>Vilhelmina</t>
  </si>
  <si>
    <t>Vingåker</t>
  </si>
  <si>
    <t>Vretstorp</t>
  </si>
  <si>
    <t>Vårgårda</t>
  </si>
  <si>
    <t>Vännäs</t>
  </si>
  <si>
    <t>Vännäsby</t>
  </si>
  <si>
    <t>Västerdala</t>
  </si>
  <si>
    <t>Åseda</t>
  </si>
  <si>
    <t>Älvdalen</t>
  </si>
  <si>
    <t>Solör Bioenergi Strängnäs AB</t>
  </si>
  <si>
    <t>Strängnäs</t>
  </si>
  <si>
    <t>Statkraft Värme AB</t>
  </si>
  <si>
    <t>Kungsbacka</t>
  </si>
  <si>
    <t>Trosa</t>
  </si>
  <si>
    <t>Vagnhärad</t>
  </si>
  <si>
    <t>Åmål</t>
  </si>
  <si>
    <t>Stenungsunds Energi och Miljö AB</t>
  </si>
  <si>
    <t>Stenungsund</t>
  </si>
  <si>
    <t>Naturgas</t>
  </si>
  <si>
    <t>Stora Höga</t>
  </si>
  <si>
    <t>Stockholm Exergi AB</t>
  </si>
  <si>
    <t>Lidingö (för prisrapport)</t>
  </si>
  <si>
    <t>Nacka (för prisrapport)</t>
  </si>
  <si>
    <t>Sigtuna (för prisrapport)</t>
  </si>
  <si>
    <t>Stockholm</t>
  </si>
  <si>
    <t>Stockholm - Förskottsbetalning 24 (för prissättnin</t>
  </si>
  <si>
    <t>Stockholm - Förskottsbetalning 60 (för prissättnin</t>
  </si>
  <si>
    <t>Stockholm (för prissättning)</t>
  </si>
  <si>
    <t>Upplands Väsby (för prisrapport)</t>
  </si>
  <si>
    <t>Sundsvall Energi AB</t>
  </si>
  <si>
    <t>Kvissleby</t>
  </si>
  <si>
    <t>Matfors</t>
  </si>
  <si>
    <t>Sundsvall</t>
  </si>
  <si>
    <t>Sundsvall Klimatneutralt (Preliminärt)</t>
  </si>
  <si>
    <t>Tunadal</t>
  </si>
  <si>
    <t>Övriga nät Sundsvall energi</t>
  </si>
  <si>
    <t>Söderenergi AB (endast information)</t>
  </si>
  <si>
    <t xml:space="preserve"> </t>
  </si>
  <si>
    <t>Söderhamn Nära AB</t>
  </si>
  <si>
    <t>Ljusne</t>
  </si>
  <si>
    <t>Sandarne</t>
  </si>
  <si>
    <t>Söderhamn</t>
  </si>
  <si>
    <t>Södertörns Fjärrvärme AB</t>
  </si>
  <si>
    <t>Södertörn Fjärrvärme Totalt</t>
  </si>
  <si>
    <t xml:space="preserve">Sölvesborgs Energi och Vatten AB  </t>
  </si>
  <si>
    <t>Sölvesborg</t>
  </si>
  <si>
    <t>Tekniska Verken i Linköping AB</t>
  </si>
  <si>
    <t>Borensberg</t>
  </si>
  <si>
    <t>Katrineholm</t>
  </si>
  <si>
    <t>Kisa</t>
  </si>
  <si>
    <t>Linköping</t>
  </si>
  <si>
    <t>Skärblacka</t>
  </si>
  <si>
    <t>Åtvidaberg</t>
  </si>
  <si>
    <t>Telge Nät AB</t>
  </si>
  <si>
    <t>Järna</t>
  </si>
  <si>
    <t>Södertälje</t>
  </si>
  <si>
    <t>Tidaholms Energi AB</t>
  </si>
  <si>
    <t>Tidaholm</t>
  </si>
  <si>
    <t>Tierps Fjärrvärme AB</t>
  </si>
  <si>
    <t>Karlholmsbruk</t>
  </si>
  <si>
    <t>Tierp</t>
  </si>
  <si>
    <t>Örbyhus</t>
  </si>
  <si>
    <t>Torsnet AB</t>
  </si>
  <si>
    <t>Torsås</t>
  </si>
  <si>
    <t>Tranås Energi AB</t>
  </si>
  <si>
    <t>Tranås</t>
  </si>
  <si>
    <t>Trelleborgs Energi AB</t>
  </si>
  <si>
    <t>Trelleborg</t>
  </si>
  <si>
    <t>Trollhättan Energi AB</t>
  </si>
  <si>
    <t>Trollhättan</t>
  </si>
  <si>
    <t>Uddevalla Energi AB</t>
  </si>
  <si>
    <t>Ljungskile</t>
  </si>
  <si>
    <t>Munkedal</t>
  </si>
  <si>
    <t>Uddevalla</t>
  </si>
  <si>
    <t>Ulricehamns Energi AB</t>
  </si>
  <si>
    <t>Gällstad</t>
  </si>
  <si>
    <t>Timmele</t>
  </si>
  <si>
    <t>Ulricehamn</t>
  </si>
  <si>
    <t>Umeå Energi AB</t>
  </si>
  <si>
    <t>Bjurholm</t>
  </si>
  <si>
    <t>Hörnefors</t>
  </si>
  <si>
    <t>Sävar</t>
  </si>
  <si>
    <t>Umeå</t>
  </si>
  <si>
    <t>Umeå Fossilfri</t>
  </si>
  <si>
    <t>Vaggeryds Energi AB</t>
  </si>
  <si>
    <t>Skillingaryd</t>
  </si>
  <si>
    <t>Södra Stigamo</t>
  </si>
  <si>
    <t>Vaggeryd</t>
  </si>
  <si>
    <t>Vara Energi Värme AB</t>
  </si>
  <si>
    <t>Vara</t>
  </si>
  <si>
    <t>Varberg Energi AB</t>
  </si>
  <si>
    <t>Bua</t>
  </si>
  <si>
    <t>Tvååker (Närv)</t>
  </si>
  <si>
    <t>Varberg (Fjv)</t>
  </si>
  <si>
    <t>Tallbeckolja</t>
  </si>
  <si>
    <t>Veddige</t>
  </si>
  <si>
    <t>Vattenfall AB</t>
  </si>
  <si>
    <t>Askersund</t>
  </si>
  <si>
    <t>Drefviken</t>
  </si>
  <si>
    <t>Drefviken klimatneutral värme</t>
  </si>
  <si>
    <t>Gustavsberg</t>
  </si>
  <si>
    <t>Knivsta  klimatneutral värme</t>
  </si>
  <si>
    <t>Knivsta (Vattenfall AB)</t>
  </si>
  <si>
    <t>Motala</t>
  </si>
  <si>
    <t>Nyköping</t>
  </si>
  <si>
    <t>Saltsjöbaden</t>
  </si>
  <si>
    <t>Storvreta</t>
  </si>
  <si>
    <t>Storvreta klimatneutral värme</t>
  </si>
  <si>
    <t>Uppsala</t>
  </si>
  <si>
    <t>Uppsala klimatneutral värme</t>
  </si>
  <si>
    <t>Vänersborg</t>
  </si>
  <si>
    <t>Vimmerby Energi &amp; Miljö AB</t>
  </si>
  <si>
    <t>Frödinge</t>
  </si>
  <si>
    <t>Gullringen</t>
  </si>
  <si>
    <t>Storebro</t>
  </si>
  <si>
    <t>Södra Vi</t>
  </si>
  <si>
    <t>Vimmerby</t>
  </si>
  <si>
    <t>VänerEnergi AB</t>
  </si>
  <si>
    <t>Lyrestad</t>
  </si>
  <si>
    <t>Mariestad</t>
  </si>
  <si>
    <t>Töreboda</t>
  </si>
  <si>
    <t>Värmevärden AB</t>
  </si>
  <si>
    <t>Avesta</t>
  </si>
  <si>
    <t>Boda</t>
  </si>
  <si>
    <t>Delsbo</t>
  </si>
  <si>
    <t>Grums</t>
  </si>
  <si>
    <t>Grythyttan</t>
  </si>
  <si>
    <t>Hofors(Värmevärden)</t>
  </si>
  <si>
    <t>Hudiksvall</t>
  </si>
  <si>
    <t>Hällefors</t>
  </si>
  <si>
    <t>Iggesund</t>
  </si>
  <si>
    <t>Insjön</t>
  </si>
  <si>
    <t>Kopparberg</t>
  </si>
  <si>
    <t>Kristinehamn(Värmevärden)</t>
  </si>
  <si>
    <t>Leksand</t>
  </si>
  <si>
    <t>Nynäshamn</t>
  </si>
  <si>
    <t>Rättvik</t>
  </si>
  <si>
    <t>Stöllet</t>
  </si>
  <si>
    <t xml:space="preserve">Säffle </t>
  </si>
  <si>
    <t>Sörforsa</t>
  </si>
  <si>
    <t>Torsby</t>
  </si>
  <si>
    <t>Vikarbyn</t>
  </si>
  <si>
    <t>Övrigt (närvärme, närkyla m m)</t>
  </si>
  <si>
    <t>Värnamo Energi AB</t>
  </si>
  <si>
    <t>Bor</t>
  </si>
  <si>
    <t>Bredaryd</t>
  </si>
  <si>
    <t>Forsheda</t>
  </si>
  <si>
    <t>Lanna</t>
  </si>
  <si>
    <t>Rydaholm</t>
  </si>
  <si>
    <t>Värnamo</t>
  </si>
  <si>
    <t>Västerbergslagens Energi AB</t>
  </si>
  <si>
    <t>Fagersta</t>
  </si>
  <si>
    <t>Grängesberg</t>
  </si>
  <si>
    <t>Ludvika</t>
  </si>
  <si>
    <t>Norberg</t>
  </si>
  <si>
    <t>HVO Rapsolja</t>
  </si>
  <si>
    <t>Västervik Miljö &amp; Energi AB</t>
  </si>
  <si>
    <t>Ankarsrum</t>
  </si>
  <si>
    <t>Gamleby</t>
  </si>
  <si>
    <t>Västervik</t>
  </si>
  <si>
    <t>Västra Mälardalens Energi och Miljö AB</t>
  </si>
  <si>
    <t>Arboga - Köping</t>
  </si>
  <si>
    <t>Arboga - Priser</t>
  </si>
  <si>
    <t>Köping - Priser</t>
  </si>
  <si>
    <t>Växjö Energi AB</t>
  </si>
  <si>
    <t>Braås</t>
  </si>
  <si>
    <t>Ingelstad</t>
  </si>
  <si>
    <t>Rottne</t>
  </si>
  <si>
    <t>Växjö fjärrkyla</t>
  </si>
  <si>
    <t>Växjö fjärrvärme</t>
  </si>
  <si>
    <t>Ystad Energi AB</t>
  </si>
  <si>
    <t>Ystad</t>
  </si>
  <si>
    <t>Ånge Energi AB</t>
  </si>
  <si>
    <t>Fränsta</t>
  </si>
  <si>
    <t>Ljungaverk</t>
  </si>
  <si>
    <t>Ånge</t>
  </si>
  <si>
    <t>Åsele Energiverk AB</t>
  </si>
  <si>
    <t>Åsele</t>
  </si>
  <si>
    <t>Öresundskraft AB</t>
  </si>
  <si>
    <t>Helsingborg</t>
  </si>
  <si>
    <t>Helsingborg ursprungsmärkt</t>
  </si>
  <si>
    <t>Ängelholm</t>
  </si>
  <si>
    <t>Örkelljunga Fjärrvärmeverk AB</t>
  </si>
  <si>
    <t>Örkelljunga</t>
  </si>
  <si>
    <t>Österlens Kraft AB</t>
  </si>
  <si>
    <t>Simrishamn</t>
  </si>
  <si>
    <t>Övertorneå Värmeverk AB</t>
  </si>
  <si>
    <t>Övertorneå</t>
  </si>
  <si>
    <t>Övik Energi AB</t>
  </si>
  <si>
    <t>Bjästa</t>
  </si>
  <si>
    <t>Bredbyn</t>
  </si>
  <si>
    <t>Husum</t>
  </si>
  <si>
    <t>Moliden</t>
  </si>
  <si>
    <t>Processånga</t>
  </si>
  <si>
    <t>Örnsköldsvik</t>
  </si>
  <si>
    <t>Typ av ursprungsspecificerad el   (Om inget värde anges används Nordisk residualmix, se inforuta) ()</t>
  </si>
  <si>
    <t>Primärenergifaktor ()</t>
  </si>
  <si>
    <t>Koldioxidekvivalenter energiomvandling (g/kwh)</t>
  </si>
  <si>
    <t>Fossilandel för ursprungspecificerad el ()</t>
  </si>
  <si>
    <t>Kärnkraftsandel för ursprungsspecificerad el ()</t>
  </si>
  <si>
    <t>'100% Vattenkraftsel'</t>
  </si>
  <si>
    <t>'Bio. vatten. vind'</t>
  </si>
  <si>
    <t>'Vind'</t>
  </si>
  <si>
    <t>'Bra Miljöval'</t>
  </si>
  <si>
    <t>'Bio. vind. vatten'</t>
  </si>
  <si>
    <t>'vattenkraft'</t>
  </si>
  <si>
    <t>'Förnybart'</t>
  </si>
  <si>
    <t>'EPD-EL Miljöcertifierad vattenkraft'</t>
  </si>
  <si>
    <t>'EPD-EL Miljöcertifierad vattebkraft'</t>
  </si>
  <si>
    <t>'Egen kraftvärmeproduktion. ursprungsgaranti sakna</t>
  </si>
  <si>
    <t>'kraftvärme bio'</t>
  </si>
  <si>
    <t>'Källmärkt Gävle Energi'</t>
  </si>
  <si>
    <t>'Bra Miljöval el/ Biokraft'</t>
  </si>
  <si>
    <t>'Biokraft'</t>
  </si>
  <si>
    <t>'Vattenkraft'</t>
  </si>
  <si>
    <t>'Förnybar vattenkraft'</t>
  </si>
  <si>
    <t>'Vattenkraftsel'</t>
  </si>
  <si>
    <t>'100% förnybar'</t>
  </si>
  <si>
    <t>'Vattenkraft EPD'</t>
  </si>
  <si>
    <t>'Vind+bio'</t>
  </si>
  <si>
    <t>'Bio kraft'</t>
  </si>
  <si>
    <t>'Vattenel'</t>
  </si>
  <si>
    <t>'Ursprungsmärkt'</t>
  </si>
  <si>
    <t>'Ursprungsmärkt el'</t>
  </si>
  <si>
    <t>'Ursprungsmärkt el '</t>
  </si>
  <si>
    <t>'Mix av förnybara källor'</t>
  </si>
  <si>
    <t>'100% förnybar el'</t>
  </si>
  <si>
    <t>'100% vindkraft'</t>
  </si>
  <si>
    <t>'förnybar'</t>
  </si>
  <si>
    <t>'Förnybar'</t>
  </si>
  <si>
    <t>'Förnyelsebar vind/vatten'</t>
  </si>
  <si>
    <t>'Biokraft. vindkraft. solkraft och vattenkraft'</t>
  </si>
  <si>
    <t>'"vattenkraft"'</t>
  </si>
  <si>
    <t>'100% förbyelsebar ECO energycertifierad'</t>
  </si>
  <si>
    <t>'100% Fossilfritt'</t>
  </si>
  <si>
    <t>'Egen fossilfri'</t>
  </si>
  <si>
    <t>'Bra miljöval'</t>
  </si>
  <si>
    <t>'VindEl + El från KVV'</t>
  </si>
  <si>
    <t>'Vindel'</t>
  </si>
  <si>
    <t>'Vatten 84.45 % Vind 15.47 % Sol 0.08 %'</t>
  </si>
  <si>
    <t>'Egen produktion biokraft samt inköpt elmix'</t>
  </si>
  <si>
    <t>'Köpt elmix'</t>
  </si>
  <si>
    <t>'Ursprungsmärkt Vattenkraft'</t>
  </si>
  <si>
    <t>'Ursprungsmärkt egen BIO samt Vatten'</t>
  </si>
  <si>
    <t>'Förnybar el från egen produktion'</t>
  </si>
  <si>
    <t>'Ursprungsmärkt kärnkraft'</t>
  </si>
  <si>
    <t>'Ursprungsmärkt Kärnkraft'</t>
  </si>
  <si>
    <t>'Ursprungsmärkt Kärnkraftsel'</t>
  </si>
  <si>
    <t>'Elhandel Njudung Energi''</t>
  </si>
  <si>
    <t>'Elhandel Njudung Energi'</t>
  </si>
  <si>
    <t>'Bra Miljöval El'</t>
  </si>
  <si>
    <t>'Vattenfall EPD 100%'</t>
  </si>
  <si>
    <t>'Bixia Miljömärkt'</t>
  </si>
  <si>
    <t>'Vattenkraft/Kärnkraft/Biokraft'</t>
  </si>
  <si>
    <t>'Bra Miljöval el och biokraft'</t>
  </si>
  <si>
    <t>'Vindkraftsel'</t>
  </si>
  <si>
    <t>'100% förnybart'</t>
  </si>
  <si>
    <t>'100%förnybart'</t>
  </si>
  <si>
    <t>'Nordisk residualmix'</t>
  </si>
  <si>
    <t>'Vatten'</t>
  </si>
  <si>
    <t>'Vatten. vind. bio'</t>
  </si>
  <si>
    <t>'vattenproducerad el'</t>
  </si>
  <si>
    <t>'Vattenkraftproducerad el'</t>
  </si>
  <si>
    <t>'Vattenproducerad el'</t>
  </si>
  <si>
    <t>'vattenkraftprodicerad el'</t>
  </si>
  <si>
    <t>'Vindkraft'</t>
  </si>
  <si>
    <t>'Vin och vattenkraft'</t>
  </si>
  <si>
    <t>'vind och vattenkraft'</t>
  </si>
  <si>
    <t>'förnybart'</t>
  </si>
  <si>
    <t>'Vind och vattenkraft'</t>
  </si>
  <si>
    <t>'vind o vattenkraft'</t>
  </si>
  <si>
    <t>'Fossilfri'</t>
  </si>
  <si>
    <t>'Vatten och vindkraft'</t>
  </si>
  <si>
    <t>'Vind o vattenkraft'</t>
  </si>
  <si>
    <t>'FÖRNYBART'</t>
  </si>
  <si>
    <t>'100% vattenkraft'</t>
  </si>
  <si>
    <t>'Mix biokraft Vattenkraft'</t>
  </si>
  <si>
    <t>'Egen producerad el av avfall'</t>
  </si>
  <si>
    <t>'Förnyelsebar'</t>
  </si>
  <si>
    <t>'"Vind vatten bio"'</t>
  </si>
  <si>
    <t>'Kärnkraft'</t>
  </si>
  <si>
    <t>'100% förnyelsebar'</t>
  </si>
  <si>
    <t>'Biobränsle'</t>
  </si>
  <si>
    <t>'biokraft'</t>
  </si>
  <si>
    <t>'biobränsle'</t>
  </si>
  <si>
    <t>'Vind och vatten '</t>
  </si>
  <si>
    <t>' 'El producerad i eget biokraftvärmeverk'''</t>
  </si>
  <si>
    <t>'Förnyelsebar el'</t>
  </si>
  <si>
    <t>'Bra .iljöval'</t>
  </si>
  <si>
    <t>'Sol. vind. vatten. bio'</t>
  </si>
  <si>
    <t>'Sol. Vind. Vatten. Bio'</t>
  </si>
  <si>
    <t>'sol. vind. vatten. bio'</t>
  </si>
  <si>
    <t>'Vind 61.8%. Vatten 37%. Sol 1.2%'</t>
  </si>
  <si>
    <t>'Vattenfalls elmix'</t>
  </si>
  <si>
    <t>'Egenproducerad el från biobränsle'</t>
  </si>
  <si>
    <t>'egenproducerad el'</t>
  </si>
  <si>
    <t>'Vattenfall elmix'</t>
  </si>
  <si>
    <t>'Egenproducerad el'</t>
  </si>
  <si>
    <t>'Egenproducerad el. biobränsle'</t>
  </si>
  <si>
    <t>'Vattenfalls Elmix'</t>
  </si>
  <si>
    <t>'Vattenfall El-mix'</t>
  </si>
  <si>
    <t>'Vind. biobränsle'</t>
  </si>
  <si>
    <t>'Vatten EPD. kraftvärme. sol'</t>
  </si>
  <si>
    <t>'Vatten EPD. Kraftvärme bio. sol'</t>
  </si>
  <si>
    <t>'Vatten EPD. kraftvärme bio. sol'</t>
  </si>
  <si>
    <t>'100% ursprungsmärkt nordisk vattenkraft'</t>
  </si>
  <si>
    <t>'Biobränslebaserad kraftvärme från KKAB'</t>
  </si>
  <si>
    <t>' 100% Ursprungsmärkt nordisk vattenkraft'</t>
  </si>
  <si>
    <t>'Vattenfallmix'</t>
  </si>
  <si>
    <t>'Vindkraft och egen kraftvärme'</t>
  </si>
  <si>
    <t>'VB Kraft. Vattenkraftsel'</t>
  </si>
  <si>
    <t>'VB Kraft. Vattenkraftel'</t>
  </si>
  <si>
    <t>'VB Kraft. vattenkraftel'</t>
  </si>
  <si>
    <t>'Vattenfall EPD Vattenkraft'</t>
  </si>
  <si>
    <t>'Bra miljöval vind 100% Energiförsäljning Sverige'</t>
  </si>
  <si>
    <t>'Egen biokraft'</t>
  </si>
  <si>
    <t>'Bra Miljöval och egenproducerad el'</t>
  </si>
  <si>
    <t>'fossilfri'</t>
  </si>
  <si>
    <t>'100% biokraft'</t>
  </si>
  <si>
    <t>'100% biokraft + 100% förnybar el'</t>
  </si>
  <si>
    <t>'Fossilfro'</t>
  </si>
  <si>
    <t>'Förnybar el "guarantee of origin"'</t>
  </si>
  <si>
    <t>''förnybar el "guarantee of origin"'</t>
  </si>
  <si>
    <t>'förnybar el "guarantee of origin"'</t>
  </si>
  <si>
    <t>''85% Vattenkraft. 15% Vind. spår av sol' '</t>
  </si>
  <si>
    <t>'Bixia bra miljöval'</t>
  </si>
  <si>
    <t>'Bixia Bra miljöval'</t>
  </si>
  <si>
    <t>'fossilfritt. vattenkraft'</t>
  </si>
  <si>
    <t>'förnyelsebar el från vatten och vind'</t>
  </si>
  <si>
    <t>'Nordisk residual. viss ursprungsmärkt egenprod. e</t>
  </si>
  <si>
    <t>'Ursprungsmärkt egenproducerad el (biokraft)'</t>
  </si>
  <si>
    <t>'Nordisk residual'</t>
  </si>
  <si>
    <t>'C4 Energi 100% fossilfritt'</t>
  </si>
  <si>
    <t>'Egenproducerad grön 100%'</t>
  </si>
  <si>
    <t>'Biokraft mix'</t>
  </si>
  <si>
    <t>'biokraft mix'</t>
  </si>
  <si>
    <t>'Biokraft. biogen del avfall'</t>
  </si>
  <si>
    <t>'Vatten-.bio-. sol-. vindkraft'</t>
  </si>
  <si>
    <t>'100% förnybart. Sol. vind vatten &amp; fjärrvärme'</t>
  </si>
  <si>
    <t>'Eskilstuna Bioel'</t>
  </si>
  <si>
    <t>'FEAB Bra miljöval'</t>
  </si>
  <si>
    <t>Nej</t>
  </si>
  <si>
    <t>Ja</t>
  </si>
  <si>
    <t>Företag</t>
  </si>
  <si>
    <t>Total primärenergi-faktor</t>
  </si>
  <si>
    <t>Total CO2 förbränning [g/kWh]</t>
  </si>
  <si>
    <t>Total CO2 transport och prod. av bränslen [g/kWh]</t>
  </si>
  <si>
    <t>Total andel fossilt</t>
  </si>
  <si>
    <t/>
  </si>
  <si>
    <t>Annat bränsle</t>
  </si>
  <si>
    <t>Avfallsgas från stålindustrin</t>
  </si>
  <si>
    <t>Bark</t>
  </si>
  <si>
    <t>Elpannor, elförbrukning</t>
  </si>
  <si>
    <t>EO2, inkl WRD</t>
  </si>
  <si>
    <t>Grot</t>
  </si>
  <si>
    <t>HVO Slaktavfall</t>
  </si>
  <si>
    <t>HVO Tallolja</t>
  </si>
  <si>
    <t>HVO Used cooking oil</t>
  </si>
  <si>
    <t>RT-flis</t>
  </si>
  <si>
    <t>Rökgaskondensering</t>
  </si>
  <si>
    <t>Spån</t>
  </si>
  <si>
    <t>Stamvedsflis</t>
  </si>
  <si>
    <t>Stenkol</t>
  </si>
  <si>
    <t>Torv (fjärrvärme och el)</t>
  </si>
  <si>
    <t>Total hjälpel</t>
  </si>
  <si>
    <t>Träbriketter</t>
  </si>
  <si>
    <t>Träpellets</t>
  </si>
  <si>
    <t>Träpulver</t>
  </si>
  <si>
    <t>Värmepumpar, elförbrukning</t>
  </si>
  <si>
    <t>Värmepumpar, värmeproduktion - elförbrukning</t>
  </si>
  <si>
    <t>Åkergrödor</t>
  </si>
  <si>
    <t>Övrigt fossilt</t>
  </si>
  <si>
    <t>Övrigt förädlat biobränsle</t>
  </si>
  <si>
    <t>Övrigt oförädlat biobränsle</t>
  </si>
  <si>
    <t>Täby nätspecifikt - total</t>
  </si>
  <si>
    <t>Primärenergifaktor</t>
  </si>
  <si>
    <t>Andel av bränsle i kvv som allokerats till värme, exklusive rökgaskondensering och hjälpel</t>
  </si>
  <si>
    <t>Kontroll:</t>
  </si>
  <si>
    <t>Har ursprungscertifierad el:</t>
  </si>
  <si>
    <t>Köpt mängd produktionsspecifik fjärrvärme:</t>
  </si>
  <si>
    <t>Andel fossilt i köpt fjärrvärme:</t>
  </si>
  <si>
    <t>Gällande schablonvärden (2022)</t>
  </si>
  <si>
    <t>CO2-ekv energiomvandling</t>
  </si>
  <si>
    <t>Fossilandel för ursprungsspec el</t>
  </si>
  <si>
    <t>Kärnkraftsandel för ursprungsspec el</t>
  </si>
  <si>
    <t>Förra årets schablonvärden: (2021)</t>
  </si>
  <si>
    <t>g/kWh</t>
  </si>
  <si>
    <t>Skillnad:</t>
  </si>
  <si>
    <t>Köper fjärrvärme produktionsspecifikt från annat fjärrvärmeföretag:</t>
  </si>
  <si>
    <t>Köpt mängd fjärrvärme från annat fjärrvärmeföretag</t>
  </si>
  <si>
    <t>Totalt tillförda bränslen:</t>
  </si>
  <si>
    <t>Totalt tillförd energi:</t>
  </si>
  <si>
    <t>Leveranser:</t>
  </si>
  <si>
    <t>Varav leveranser till annat fjärrvärmeföretag:</t>
  </si>
  <si>
    <t>Varav såld prod.spec fjärrvärme:</t>
  </si>
  <si>
    <t>Totalverkningsgrad:</t>
  </si>
  <si>
    <t>Sammanräkning:</t>
  </si>
  <si>
    <t>Total el</t>
  </si>
  <si>
    <t>Pellets, briketter och pulver</t>
  </si>
  <si>
    <t>Totala biobränslen</t>
  </si>
  <si>
    <t>Fossilt:</t>
  </si>
  <si>
    <t>Övrigt:</t>
  </si>
  <si>
    <t>Förnybart:</t>
  </si>
  <si>
    <t>Återvunnen energi:</t>
  </si>
  <si>
    <t>Andel fossilt i elen:</t>
  </si>
  <si>
    <t>Andel kärnkraft i elen:</t>
  </si>
  <si>
    <t>Köpt från annat fjvföretag</t>
  </si>
  <si>
    <t>Andel fossilt i köpt hetvatten:</t>
  </si>
  <si>
    <t>Totalt</t>
  </si>
  <si>
    <t>Andel fossilt</t>
  </si>
  <si>
    <t>Andel övrigt</t>
  </si>
  <si>
    <t>Andel förnybart</t>
  </si>
  <si>
    <t>Andel återvunnet</t>
  </si>
  <si>
    <t>Summa</t>
  </si>
  <si>
    <t>Urval för publicering. Om inget fylls i här publiceras de kvalitetsgranskade näten</t>
  </si>
  <si>
    <t>Nätnumrering (för urval till publicering och redovisning för kunder)</t>
  </si>
  <si>
    <r>
      <rPr>
        <u/>
        <sz val="11"/>
        <color theme="1"/>
        <rFont val="Calibri"/>
        <family val="2"/>
        <scheme val="minor"/>
      </rPr>
      <t>Ska inte publiceras</t>
    </r>
    <r>
      <rPr>
        <sz val="11"/>
        <color theme="1"/>
        <rFont val="Calibri"/>
        <family val="2"/>
        <scheme val="minor"/>
      </rPr>
      <t xml:space="preserve"> trots att värdena är kvalitetsgranskade: (sätt kryss manuellt)</t>
    </r>
  </si>
  <si>
    <r>
      <rPr>
        <u/>
        <sz val="11"/>
        <color theme="1"/>
        <rFont val="Calibri"/>
        <family val="2"/>
        <scheme val="minor"/>
      </rPr>
      <t>Ska publiceras</t>
    </r>
    <r>
      <rPr>
        <sz val="11"/>
        <color theme="1"/>
        <rFont val="Calibri"/>
        <family val="2"/>
        <scheme val="minor"/>
      </rPr>
      <t xml:space="preserve"> trots att värdena inte är kvalitetsgranskade: 
(sätt kryss manuellt)</t>
    </r>
  </si>
  <si>
    <r>
      <rPr>
        <u/>
        <sz val="11"/>
        <color theme="1"/>
        <rFont val="Calibri"/>
        <family val="2"/>
        <scheme val="minor"/>
      </rPr>
      <t xml:space="preserve">Visa </t>
    </r>
    <r>
      <rPr>
        <i/>
        <u/>
        <sz val="11"/>
        <color theme="1"/>
        <rFont val="Calibri"/>
        <family val="2"/>
        <scheme val="minor"/>
      </rPr>
      <t>se länk</t>
    </r>
    <r>
      <rPr>
        <sz val="11"/>
        <color theme="1"/>
        <rFont val="Calibri"/>
        <family val="2"/>
        <scheme val="minor"/>
      </rPr>
      <t xml:space="preserve"> istället för miljövärden i publiceringsfilen: (sätt kryss manuellt)</t>
    </r>
  </si>
  <si>
    <t>Ev kommentar</t>
  </si>
  <si>
    <t>Ska publiceras:</t>
  </si>
  <si>
    <t xml:space="preserve">Miljövärdena hämtas från fliken "Miljövärden". </t>
  </si>
  <si>
    <t xml:space="preserve">Nätnummer </t>
  </si>
  <si>
    <t>Nät för publicering baserat på föratag i bokstavsordning</t>
  </si>
  <si>
    <t xml:space="preserve">Företag för publicering </t>
  </si>
  <si>
    <t>Företagsnumrering</t>
  </si>
  <si>
    <t>Urvald lista för företag</t>
  </si>
  <si>
    <t>Välj företag:</t>
  </si>
  <si>
    <t>Framtagande av nätlista för valt företag:</t>
  </si>
  <si>
    <t>Valt företag i fliken Redovisning för kunder:</t>
  </si>
  <si>
    <t>Välj nät:</t>
  </si>
  <si>
    <t>Vilka nät hör till företaget</t>
  </si>
  <si>
    <t>Industriell spillvärme</t>
  </si>
  <si>
    <t>Övrigt fossilt bränsle</t>
  </si>
  <si>
    <t>Sverige totalt kvalitetsgranskade:</t>
  </si>
  <si>
    <t>Små nät</t>
  </si>
  <si>
    <t>leverans &lt;150 GWh</t>
  </si>
  <si>
    <t>Medelstora nät</t>
  </si>
  <si>
    <t>150GWh&lt;leverans&lt;1000 GWh</t>
  </si>
  <si>
    <t>Stora nät</t>
  </si>
  <si>
    <t>Leverans &gt;1000 GWh</t>
  </si>
  <si>
    <t>Summa alla:</t>
  </si>
  <si>
    <t>Andel fossilt:</t>
  </si>
  <si>
    <t>Korrigering av bränslen till värme som köps av  Stockholm Exergi:</t>
  </si>
  <si>
    <t>GWh</t>
  </si>
  <si>
    <t>Resurseffektivitet, Primärenergifaktor</t>
  </si>
  <si>
    <t>Koldioxidekv energiomvandling
 [g CO2ekv/kWh]</t>
  </si>
  <si>
    <t>Koldioxidekv produktion och transport av bränslet
 [g CO2ekv/kWh]</t>
  </si>
  <si>
    <t xml:space="preserve">Stenkol </t>
  </si>
  <si>
    <t xml:space="preserve">EO1 </t>
  </si>
  <si>
    <t>EO2</t>
  </si>
  <si>
    <t>HVO slaktavfall</t>
  </si>
  <si>
    <t>HVO used cooking oil</t>
  </si>
  <si>
    <t>HVO rapsolja</t>
  </si>
  <si>
    <t>HVO tallolja</t>
  </si>
  <si>
    <t>Övriga biobränslen</t>
  </si>
  <si>
    <t>Värme från värmepump minus el till värmepump</t>
  </si>
  <si>
    <t>El (Nordisk residual)</t>
  </si>
  <si>
    <t>Köpt hetvatten, ospecificerat bränsle</t>
  </si>
  <si>
    <t>Från "Överenskommelse i Värmemarknadskommittén 2022"</t>
  </si>
  <si>
    <t>https://www.energiforetagen.se/globalassets/energiforetagen/statistik/fjarrvarme/miljovardering-av-fjarrvarme/hjalp-vid-berakning/vmk-overnskommelse-2022.pdf</t>
  </si>
  <si>
    <t>Allokeringsmetod vid kraftvärme</t>
  </si>
  <si>
    <t>Elproduktion</t>
  </si>
  <si>
    <t>Såld prod.spec värme:</t>
  </si>
  <si>
    <t>Företagsnamn</t>
  </si>
  <si>
    <t>Välj först företag här:</t>
  </si>
  <si>
    <t>Välj sedan nät här:</t>
  </si>
  <si>
    <t>RESURSANVÄNDNING</t>
  </si>
  <si>
    <t>EMISSION AV VÄXTHUSGASER</t>
  </si>
  <si>
    <t>ANDEL FOSSILA BRÄNSLEN</t>
  </si>
  <si>
    <t>Förbränning</t>
  </si>
  <si>
    <t>(kol, eldningsolja, naturgas)</t>
  </si>
  <si>
    <t>Transport och produktion av bränslen</t>
  </si>
  <si>
    <t xml:space="preserve">Ovanstående miljövärden är residualens miljövärden, dvs de är korrigerade för värme som säljs ursprungs- eller produktionsspecifikt. </t>
  </si>
  <si>
    <t>Andelen fossila bränslen ovan kan därför skilja mot den andel fossilt som visas i diagrammet nedan, som visar tillförda bränslen till nätets hela värmeproduktion.</t>
  </si>
  <si>
    <t>NÄTSPECIFIK INFORMATION:</t>
  </si>
  <si>
    <t>Levererad värme:</t>
  </si>
  <si>
    <t>Varav mängd ursprungs- eller produktionsspecifik värme:</t>
  </si>
  <si>
    <t>Producerad el:</t>
  </si>
  <si>
    <t>Andel bränsle allokerat till värmeproduktion i kraftvärme:</t>
  </si>
  <si>
    <t>Totalt tillförd energi till värmeproduktion:</t>
  </si>
  <si>
    <t>Varav el (hjälpel, vp, elpannor):</t>
  </si>
  <si>
    <t>Ursprungsspecificerad el:</t>
  </si>
  <si>
    <r>
      <t>Klimatpåverkan för använd el (g CO2</t>
    </r>
    <r>
      <rPr>
        <vertAlign val="subscript"/>
        <sz val="11"/>
        <color indexed="8"/>
        <rFont val="Arial"/>
        <family val="2"/>
      </rPr>
      <t xml:space="preserve"> ekv</t>
    </r>
    <r>
      <rPr>
        <sz val="11"/>
        <color indexed="8"/>
        <rFont val="Arial"/>
        <family val="2"/>
      </rPr>
      <t xml:space="preserve">/kWh): </t>
    </r>
  </si>
  <si>
    <t>Procentandel fossilt för använd el:</t>
  </si>
  <si>
    <t>Primärenergifaktor för använd el :</t>
  </si>
  <si>
    <t>Allokeringsmetod vid kraftvärme:</t>
  </si>
  <si>
    <t xml:space="preserve">För mer information och frågor: </t>
  </si>
  <si>
    <t>FÖRDELNING TILLFÖRD ENERGI TILL VÄRMEPRODUKTION</t>
  </si>
  <si>
    <t>Visa se länk:</t>
  </si>
  <si>
    <t>Nät och företag stämmer inte överens:</t>
  </si>
  <si>
    <t>Lokala miljövärden 2022</t>
  </si>
  <si>
    <r>
      <t xml:space="preserve">Ska publiceras: </t>
    </r>
    <r>
      <rPr>
        <sz val="11"/>
        <rFont val="Calibri"/>
        <family val="2"/>
      </rPr>
      <t>(om inte se länk ska visas)</t>
    </r>
  </si>
  <si>
    <t>Valt företag i rulllista:</t>
  </si>
  <si>
    <t>Företag för det aktuella nätet:</t>
  </si>
  <si>
    <t>Stämmer nät och företag överens:</t>
  </si>
  <si>
    <t>Data från fliken Totalt:</t>
  </si>
  <si>
    <t>Summa bränslen (för kontroll)</t>
  </si>
  <si>
    <t>Summa bränslen från fliken Totalt (för kontroll)</t>
  </si>
  <si>
    <t>Total el:</t>
  </si>
  <si>
    <t>Eldningsolja</t>
  </si>
  <si>
    <t>Bioolja och tallbeckolja</t>
  </si>
  <si>
    <t>Köpt hetvatten odefinierat bränsle</t>
  </si>
  <si>
    <t>Köpt hetvatten från andra fjärrvärmeföretag</t>
  </si>
  <si>
    <t>Data från fliken Miljö:</t>
  </si>
  <si>
    <t>Produktionsspecifik el:</t>
  </si>
  <si>
    <t>Köpt produktionsspecifik fjärrvärme:</t>
  </si>
  <si>
    <t>Typ av ursprungsspecificerad el ()</t>
  </si>
  <si>
    <t>Fossil andel i använd el:</t>
  </si>
  <si>
    <t>Förnybar andel i använd el:</t>
  </si>
  <si>
    <t>Kärnkraftsandel i använd el:</t>
  </si>
  <si>
    <t>Köper fjärrvärme produktionsspecifikt:</t>
  </si>
  <si>
    <t>Övrig andel:</t>
  </si>
  <si>
    <t>Fördelning till olika kategorier</t>
  </si>
  <si>
    <t>Förnybar energi</t>
  </si>
  <si>
    <t>Återvunnen energi</t>
  </si>
  <si>
    <t>Övrig energi</t>
  </si>
  <si>
    <t>Fossilt</t>
  </si>
  <si>
    <t>Förnybar el</t>
  </si>
  <si>
    <t>Värme från vp minus el till vp</t>
  </si>
  <si>
    <t>Torv och torvbriketter</t>
  </si>
  <si>
    <t>El från kärnkraft</t>
  </si>
  <si>
    <t>Köpt hetvatten från andra fjärrvärmeföretag, ej fossilt</t>
  </si>
  <si>
    <t>Fossil el</t>
  </si>
  <si>
    <t>Köpt hetvatten från andra fjärrvärmeföretag, fossilt</t>
  </si>
  <si>
    <t>Summa bränslen</t>
  </si>
  <si>
    <t>Summa förnybar energi:</t>
  </si>
  <si>
    <t>Summa återvunnen energi:</t>
  </si>
  <si>
    <t>Summa övrig energi:</t>
  </si>
  <si>
    <t>Summa fossilt:</t>
  </si>
  <si>
    <t>Andel förnybar energi:</t>
  </si>
  <si>
    <t>Andel återvunnen energi:</t>
  </si>
  <si>
    <t>Andel övrig energi:</t>
  </si>
  <si>
    <t>Till diagram:</t>
  </si>
  <si>
    <t>GWh:</t>
  </si>
  <si>
    <t>Avrundat (%):</t>
  </si>
  <si>
    <t>Axeletiketter:</t>
  </si>
  <si>
    <t>Förnybart</t>
  </si>
  <si>
    <t>Övrigt</t>
  </si>
  <si>
    <t>Till tabell:</t>
  </si>
  <si>
    <t>Hämtar data till grund för tabell:</t>
  </si>
  <si>
    <t>Väljer ut de rader som ska visas i tabellen:</t>
  </si>
  <si>
    <t>Endast de rader som ska visas i tabellen:</t>
  </si>
  <si>
    <t>Data hämtas:</t>
  </si>
  <si>
    <t>Data snyggas till:</t>
  </si>
  <si>
    <t>Här redigeras eventuell namnändring på kategorier eller ändring i ordning, så uppdateras resten automatiskt</t>
  </si>
  <si>
    <t>Numrering av ej tomma fält</t>
  </si>
  <si>
    <t>Kategori:</t>
  </si>
  <si>
    <t>Mängd:</t>
  </si>
  <si>
    <t>Detta är underlag till tabellen på fliken "Redovisning för kunder"</t>
  </si>
  <si>
    <t>Är det en summa? (För formatering)</t>
  </si>
  <si>
    <t>Antal decimaler som ska anges:</t>
  </si>
  <si>
    <t>Värme från värmepumpar (netto)*</t>
  </si>
  <si>
    <t>Deponi-, röt- och biogas</t>
  </si>
  <si>
    <t>Mellanslag kan läggas in i ruta F53 om man vill ha en tom rad mellan kategorierna</t>
  </si>
  <si>
    <t>Sekundära biobränslen</t>
  </si>
  <si>
    <t>Primära biobränslen</t>
  </si>
  <si>
    <t>Förnybar el till elpannor, värmepumpar och hjälpel till distribution</t>
  </si>
  <si>
    <t>Mellanslag kan läggas in i ruta F60 om man vill ha en tom rad mellan kategorierna</t>
  </si>
  <si>
    <t>Köpt hetvatten från annat fjärrvärmeföretag, förnybar eller återvunnen energi</t>
  </si>
  <si>
    <t>El från kärnkraft till elpannor, värmepumpar och hjälpel till distribution</t>
  </si>
  <si>
    <t>Mellanslag kan läggas in i ruta F65 om man vill ha en tom rad mellan kategorierna</t>
  </si>
  <si>
    <t>Fossil el till elpannor, värmepumpar och hjälpel till distribution</t>
  </si>
  <si>
    <t>Köpt hetvatten från industri (ospecificerat bränsle)</t>
  </si>
  <si>
    <t>Köpt hetvatten från annat fjärrvärmeföretag, fossilt</t>
  </si>
  <si>
    <t>Mellanslag kan läggas in i ruta F74 om man vill ha en tom rad mellan kategorierna</t>
  </si>
  <si>
    <t>* Värme från värmepumpar (netto) är värme från värmepumpar minus tillförd el till värmepumpar</t>
  </si>
  <si>
    <t>Kontrollsumma:</t>
  </si>
  <si>
    <t>Från fliken Miljövärden för publ. Företag</t>
  </si>
  <si>
    <t>Antal värdesiffror som ska visas:</t>
  </si>
  <si>
    <t>Avrundat värde:</t>
  </si>
  <si>
    <t>Vad ska visas i rutan?</t>
  </si>
  <si>
    <t>(nu visas 1 decimal på andel fossilt om andelen är under 3%)</t>
  </si>
  <si>
    <t>Fossilandel som visas för tillförda bränslen:</t>
  </si>
  <si>
    <t>avrundat till samma antal decimaler</t>
  </si>
  <si>
    <t>Stämmer det överens?</t>
  </si>
  <si>
    <t>Annars visas en extra mening i publiceringsfliken</t>
  </si>
  <si>
    <t>Mängd spillvärme i köpt hetvatten:</t>
  </si>
  <si>
    <t>Korrigering av bränslen till värme som köps av Södertörn:</t>
  </si>
  <si>
    <t>nej</t>
  </si>
  <si>
    <t>Ej kraftvärme</t>
  </si>
  <si>
    <t>Alternativproduktionsmetoden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</si>
</sst>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.0"/>
    <numFmt numFmtId="166" formatCode="0.0"/>
    <numFmt numFmtId="167" formatCode="0.00000%"/>
    <numFmt numFmtId="168" formatCode="0.0000"/>
  </numFmts>
  <fonts count="54" x14ac:knownFonts="1">
    <font>
      <sz val="11"/>
      <color theme="1"/>
      <name val="Calibri"/>
      <family val="2"/>
      <scheme val="minor"/>
    </font>
    <font>
      <b/>
      <sz val="11"/>
      <color indexed="62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trike/>
      <sz val="11"/>
      <color indexed="8"/>
      <name val="Calibri"/>
      <family val="2"/>
    </font>
    <font>
      <i/>
      <sz val="11"/>
      <color indexed="8"/>
      <name val="Calibri"/>
      <family val="2"/>
    </font>
    <font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indexed="10"/>
      <name val="Calibri"/>
      <family val="2"/>
    </font>
    <font>
      <b/>
      <sz val="36"/>
      <color indexed="17"/>
      <name val="Arial"/>
      <family val="2"/>
    </font>
    <font>
      <sz val="10"/>
      <color indexed="50"/>
      <name val="Arial"/>
      <family val="2"/>
    </font>
    <font>
      <b/>
      <sz val="24"/>
      <color indexed="17"/>
      <name val="Arial"/>
      <family val="2"/>
    </font>
    <font>
      <sz val="14"/>
      <name val="Calibri"/>
      <family val="2"/>
      <scheme val="minor"/>
    </font>
    <font>
      <sz val="14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Calibri"/>
      <family val="2"/>
    </font>
    <font>
      <sz val="11"/>
      <color indexed="17"/>
      <name val="Calibri"/>
      <family val="2"/>
    </font>
    <font>
      <i/>
      <sz val="11"/>
      <color theme="9" tint="-0.499984740745262"/>
      <name val="Calibri"/>
      <family val="2"/>
    </font>
    <font>
      <i/>
      <sz val="11"/>
      <color indexed="8"/>
      <name val="Arial"/>
      <family val="2"/>
    </font>
    <font>
      <strike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vertAlign val="subscript"/>
      <sz val="11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Calibri"/>
      <family val="2"/>
    </font>
    <font>
      <sz val="10"/>
      <color theme="1"/>
      <name val="Arial"/>
      <family val="2"/>
    </font>
    <font>
      <sz val="10"/>
      <color rgb="FFCCFFCC"/>
      <name val="Arial"/>
      <family val="2"/>
    </font>
    <font>
      <b/>
      <sz val="10"/>
      <color rgb="FFCCFFCC"/>
      <name val="Arial"/>
      <family val="2"/>
    </font>
    <font>
      <sz val="11"/>
      <color theme="0"/>
      <name val="Calibri"/>
      <family val="2"/>
    </font>
    <font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95B3D7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1" fillId="0" borderId="1" applyNumberFormat="0" applyFill="0" applyAlignment="0" applyProtection="0"/>
    <xf numFmtId="0" fontId="2" fillId="0" borderId="0"/>
    <xf numFmtId="0" fontId="4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6" fillId="0" borderId="0"/>
    <xf numFmtId="0" fontId="25" fillId="0" borderId="0" applyNumberFormat="0" applyFill="0" applyBorder="0" applyAlignment="0" applyProtection="0"/>
    <xf numFmtId="0" fontId="6" fillId="0" borderId="0"/>
    <xf numFmtId="0" fontId="2" fillId="0" borderId="0"/>
    <xf numFmtId="0" fontId="16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09">
    <xf numFmtId="0" fontId="0" fillId="0" borderId="0" xfId="0"/>
    <xf numFmtId="0" fontId="17" fillId="0" borderId="0" xfId="11" applyFont="1" applyAlignment="1" applyProtection="1">
      <alignment horizontal="center" vertical="center" wrapText="1"/>
      <protection hidden="1"/>
    </xf>
    <xf numFmtId="0" fontId="2" fillId="5" borderId="2" xfId="15" applyFill="1" applyBorder="1" applyAlignment="1" applyProtection="1">
      <alignment wrapText="1"/>
      <protection hidden="1"/>
    </xf>
    <xf numFmtId="0" fontId="5" fillId="5" borderId="17" xfId="15" applyFont="1" applyFill="1" applyBorder="1" applyAlignment="1" applyProtection="1">
      <alignment wrapText="1"/>
      <protection hidden="1"/>
    </xf>
    <xf numFmtId="0" fontId="5" fillId="5" borderId="18" xfId="15" applyFont="1" applyFill="1" applyBorder="1" applyAlignment="1" applyProtection="1">
      <alignment wrapText="1"/>
      <protection hidden="1"/>
    </xf>
    <xf numFmtId="0" fontId="2" fillId="5" borderId="0" xfId="15" applyFill="1" applyAlignment="1" applyProtection="1">
      <alignment wrapText="1"/>
      <protection hidden="1"/>
    </xf>
    <xf numFmtId="0" fontId="2" fillId="5" borderId="19" xfId="15" applyFill="1" applyBorder="1" applyProtection="1">
      <protection hidden="1"/>
    </xf>
    <xf numFmtId="1" fontId="2" fillId="5" borderId="19" xfId="15" applyNumberFormat="1" applyFill="1" applyBorder="1" applyProtection="1">
      <protection hidden="1"/>
    </xf>
    <xf numFmtId="0" fontId="2" fillId="5" borderId="0" xfId="15" applyFill="1" applyProtection="1">
      <protection hidden="1"/>
    </xf>
    <xf numFmtId="0" fontId="2" fillId="5" borderId="15" xfId="15" applyFill="1" applyBorder="1" applyProtection="1">
      <protection hidden="1"/>
    </xf>
    <xf numFmtId="1" fontId="2" fillId="5" borderId="15" xfId="15" applyNumberFormat="1" applyFill="1" applyBorder="1" applyProtection="1">
      <protection hidden="1"/>
    </xf>
    <xf numFmtId="166" fontId="2" fillId="5" borderId="15" xfId="15" applyNumberFormat="1" applyFill="1" applyBorder="1" applyProtection="1">
      <protection hidden="1"/>
    </xf>
    <xf numFmtId="0" fontId="2" fillId="0" borderId="15" xfId="15" applyBorder="1" applyProtection="1">
      <protection hidden="1"/>
    </xf>
    <xf numFmtId="1" fontId="2" fillId="0" borderId="15" xfId="15" applyNumberFormat="1" applyBorder="1" applyProtection="1">
      <protection hidden="1"/>
    </xf>
    <xf numFmtId="2" fontId="2" fillId="0" borderId="15" xfId="15" applyNumberFormat="1" applyBorder="1" applyProtection="1">
      <protection hidden="1"/>
    </xf>
    <xf numFmtId="0" fontId="2" fillId="5" borderId="16" xfId="15" applyFill="1" applyBorder="1" applyProtection="1">
      <protection hidden="1"/>
    </xf>
    <xf numFmtId="1" fontId="2" fillId="5" borderId="16" xfId="15" applyNumberFormat="1" applyFill="1" applyBorder="1" applyProtection="1">
      <protection hidden="1"/>
    </xf>
    <xf numFmtId="0" fontId="6" fillId="10" borderId="0" xfId="18" applyFill="1" applyProtection="1">
      <protection hidden="1"/>
    </xf>
    <xf numFmtId="0" fontId="26" fillId="10" borderId="0" xfId="19" applyFont="1" applyFill="1" applyProtection="1">
      <protection hidden="1"/>
    </xf>
    <xf numFmtId="0" fontId="16" fillId="10" borderId="0" xfId="20" applyFill="1" applyProtection="1">
      <protection hidden="1"/>
    </xf>
    <xf numFmtId="0" fontId="16" fillId="5" borderId="0" xfId="20" applyFill="1" applyProtection="1">
      <protection hidden="1"/>
    </xf>
    <xf numFmtId="0" fontId="27" fillId="10" borderId="0" xfId="19" applyFont="1" applyFill="1" applyProtection="1">
      <protection hidden="1"/>
    </xf>
    <xf numFmtId="0" fontId="28" fillId="10" borderId="0" xfId="20" applyFont="1" applyFill="1" applyProtection="1">
      <protection hidden="1"/>
    </xf>
    <xf numFmtId="0" fontId="29" fillId="10" borderId="0" xfId="19" applyFont="1" applyFill="1" applyProtection="1">
      <protection hidden="1"/>
    </xf>
    <xf numFmtId="0" fontId="30" fillId="0" borderId="0" xfId="18" applyFont="1" applyProtection="1">
      <protection hidden="1"/>
    </xf>
    <xf numFmtId="0" fontId="6" fillId="5" borderId="0" xfId="18" applyFill="1" applyProtection="1">
      <protection hidden="1"/>
    </xf>
    <xf numFmtId="0" fontId="2" fillId="5" borderId="0" xfId="19" applyFill="1" applyProtection="1">
      <protection hidden="1"/>
    </xf>
    <xf numFmtId="0" fontId="10" fillId="5" borderId="0" xfId="19" applyFont="1" applyFill="1" applyProtection="1">
      <protection hidden="1"/>
    </xf>
    <xf numFmtId="0" fontId="32" fillId="5" borderId="0" xfId="19" applyFont="1" applyFill="1" applyAlignment="1" applyProtection="1">
      <alignment horizontal="center"/>
      <protection hidden="1"/>
    </xf>
    <xf numFmtId="0" fontId="2" fillId="11" borderId="0" xfId="19" applyFill="1" applyProtection="1">
      <protection hidden="1"/>
    </xf>
    <xf numFmtId="0" fontId="32" fillId="11" borderId="0" xfId="19" applyFont="1" applyFill="1" applyAlignment="1" applyProtection="1">
      <alignment horizontal="center"/>
      <protection hidden="1"/>
    </xf>
    <xf numFmtId="0" fontId="6" fillId="11" borderId="0" xfId="18" applyFill="1" applyProtection="1">
      <protection hidden="1"/>
    </xf>
    <xf numFmtId="0" fontId="2" fillId="11" borderId="0" xfId="19" applyFill="1" applyAlignment="1" applyProtection="1">
      <alignment horizontal="center"/>
      <protection hidden="1"/>
    </xf>
    <xf numFmtId="0" fontId="33" fillId="11" borderId="0" xfId="19" applyFont="1" applyFill="1" applyProtection="1">
      <protection hidden="1"/>
    </xf>
    <xf numFmtId="0" fontId="5" fillId="11" borderId="0" xfId="19" applyFont="1" applyFill="1" applyProtection="1">
      <protection hidden="1"/>
    </xf>
    <xf numFmtId="0" fontId="16" fillId="11" borderId="0" xfId="20" applyFill="1" applyProtection="1">
      <protection hidden="1"/>
    </xf>
    <xf numFmtId="0" fontId="5" fillId="11" borderId="0" xfId="19" applyFont="1" applyFill="1" applyAlignment="1" applyProtection="1">
      <alignment horizontal="left"/>
      <protection hidden="1"/>
    </xf>
    <xf numFmtId="0" fontId="32" fillId="11" borderId="0" xfId="19" applyFont="1" applyFill="1" applyProtection="1">
      <protection hidden="1"/>
    </xf>
    <xf numFmtId="2" fontId="2" fillId="10" borderId="0" xfId="19" applyNumberFormat="1" applyFill="1" applyAlignment="1" applyProtection="1">
      <alignment horizontal="center"/>
      <protection hidden="1"/>
    </xf>
    <xf numFmtId="2" fontId="2" fillId="11" borderId="0" xfId="19" applyNumberFormat="1" applyFill="1" applyAlignment="1" applyProtection="1">
      <alignment horizontal="center"/>
      <protection hidden="1"/>
    </xf>
    <xf numFmtId="0" fontId="34" fillId="11" borderId="0" xfId="19" applyFont="1" applyFill="1" applyProtection="1">
      <protection hidden="1"/>
    </xf>
    <xf numFmtId="0" fontId="35" fillId="11" borderId="0" xfId="19" applyFont="1" applyFill="1" applyProtection="1">
      <protection hidden="1"/>
    </xf>
    <xf numFmtId="0" fontId="36" fillId="11" borderId="0" xfId="19" applyFont="1" applyFill="1" applyProtection="1">
      <protection hidden="1"/>
    </xf>
    <xf numFmtId="0" fontId="23" fillId="10" borderId="0" xfId="18" applyFont="1" applyFill="1" applyProtection="1">
      <protection hidden="1"/>
    </xf>
    <xf numFmtId="1" fontId="2" fillId="10" borderId="0" xfId="19" applyNumberFormat="1" applyFill="1" applyAlignment="1" applyProtection="1">
      <alignment horizontal="left"/>
      <protection hidden="1"/>
    </xf>
    <xf numFmtId="0" fontId="37" fillId="11" borderId="0" xfId="19" applyFont="1" applyFill="1" applyProtection="1">
      <protection hidden="1"/>
    </xf>
    <xf numFmtId="0" fontId="32" fillId="11" borderId="0" xfId="19" applyFont="1" applyFill="1" applyAlignment="1" applyProtection="1">
      <alignment horizontal="left"/>
      <protection hidden="1"/>
    </xf>
    <xf numFmtId="1" fontId="2" fillId="11" borderId="0" xfId="19" applyNumberFormat="1" applyFill="1" applyAlignment="1" applyProtection="1">
      <alignment horizontal="center"/>
      <protection hidden="1"/>
    </xf>
    <xf numFmtId="0" fontId="38" fillId="11" borderId="0" xfId="19" applyFont="1" applyFill="1" applyProtection="1">
      <protection hidden="1"/>
    </xf>
    <xf numFmtId="0" fontId="9" fillId="11" borderId="0" xfId="19" applyFont="1" applyFill="1" applyProtection="1">
      <protection hidden="1"/>
    </xf>
    <xf numFmtId="9" fontId="2" fillId="10" borderId="0" xfId="21" applyFont="1" applyFill="1" applyAlignment="1" applyProtection="1">
      <alignment horizontal="left"/>
      <protection hidden="1"/>
    </xf>
    <xf numFmtId="0" fontId="2" fillId="11" borderId="0" xfId="19" applyFill="1" applyAlignment="1" applyProtection="1">
      <alignment horizontal="left"/>
      <protection hidden="1"/>
    </xf>
    <xf numFmtId="0" fontId="37" fillId="11" borderId="0" xfId="19" applyFont="1" applyFill="1" applyAlignment="1" applyProtection="1">
      <alignment horizontal="left"/>
      <protection hidden="1"/>
    </xf>
    <xf numFmtId="2" fontId="32" fillId="11" borderId="0" xfId="19" applyNumberFormat="1" applyFont="1" applyFill="1" applyAlignment="1" applyProtection="1">
      <alignment horizontal="left"/>
      <protection hidden="1"/>
    </xf>
    <xf numFmtId="166" fontId="2" fillId="10" borderId="0" xfId="19" applyNumberFormat="1" applyFill="1" applyAlignment="1" applyProtection="1">
      <alignment horizontal="left"/>
      <protection hidden="1"/>
    </xf>
    <xf numFmtId="0" fontId="10" fillId="11" borderId="0" xfId="19" applyFont="1" applyFill="1" applyProtection="1">
      <protection hidden="1"/>
    </xf>
    <xf numFmtId="2" fontId="39" fillId="12" borderId="0" xfId="19" applyNumberFormat="1" applyFont="1" applyFill="1" applyAlignment="1" applyProtection="1">
      <alignment horizontal="left" wrapText="1"/>
      <protection hidden="1"/>
    </xf>
    <xf numFmtId="9" fontId="2" fillId="11" borderId="0" xfId="21" applyFont="1" applyFill="1" applyProtection="1">
      <protection hidden="1"/>
    </xf>
    <xf numFmtId="0" fontId="41" fillId="11" borderId="0" xfId="19" applyFont="1" applyFill="1" applyProtection="1">
      <protection hidden="1"/>
    </xf>
    <xf numFmtId="0" fontId="6" fillId="12" borderId="0" xfId="18" applyFill="1" applyProtection="1">
      <protection hidden="1"/>
    </xf>
    <xf numFmtId="0" fontId="42" fillId="11" borderId="0" xfId="19" applyFont="1" applyFill="1" applyProtection="1">
      <protection hidden="1"/>
    </xf>
    <xf numFmtId="0" fontId="2" fillId="12" borderId="0" xfId="19" applyFill="1" applyProtection="1">
      <protection hidden="1"/>
    </xf>
    <xf numFmtId="0" fontId="44" fillId="12" borderId="0" xfId="18" applyFont="1" applyFill="1" applyProtection="1">
      <protection hidden="1"/>
    </xf>
    <xf numFmtId="9" fontId="43" fillId="12" borderId="0" xfId="22" applyFont="1" applyFill="1" applyProtection="1">
      <protection hidden="1"/>
    </xf>
    <xf numFmtId="0" fontId="45" fillId="12" borderId="0" xfId="18" applyFont="1" applyFill="1" applyProtection="1">
      <protection hidden="1"/>
    </xf>
    <xf numFmtId="0" fontId="16" fillId="11" borderId="0" xfId="20" applyFill="1" applyAlignment="1" applyProtection="1">
      <alignment wrapText="1"/>
      <protection hidden="1"/>
    </xf>
    <xf numFmtId="0" fontId="46" fillId="5" borderId="0" xfId="18" applyFont="1" applyFill="1" applyProtection="1">
      <protection hidden="1"/>
    </xf>
    <xf numFmtId="0" fontId="13" fillId="10" borderId="0" xfId="18" applyFont="1" applyFill="1" applyProtection="1">
      <protection hidden="1"/>
    </xf>
    <xf numFmtId="0" fontId="23" fillId="0" borderId="0" xfId="18" applyFont="1" applyProtection="1">
      <protection hidden="1"/>
    </xf>
    <xf numFmtId="0" fontId="33" fillId="11" borderId="0" xfId="19" applyFont="1" applyFill="1" applyAlignment="1" applyProtection="1">
      <alignment horizontal="left"/>
      <protection hidden="1"/>
    </xf>
    <xf numFmtId="0" fontId="6" fillId="0" borderId="0" xfId="18" applyProtection="1">
      <protection hidden="1"/>
    </xf>
    <xf numFmtId="0" fontId="1" fillId="0" borderId="1" xfId="1" applyFill="1" applyAlignment="1" applyProtection="1">
      <alignment wrapText="1"/>
      <protection hidden="1"/>
    </xf>
    <xf numFmtId="0" fontId="0" fillId="0" borderId="11" xfId="0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2" xfId="0" applyBorder="1" applyAlignment="1" applyProtection="1">
      <alignment wrapText="1"/>
      <protection hidden="1"/>
    </xf>
    <xf numFmtId="0" fontId="0" fillId="0" borderId="13" xfId="0" applyBorder="1" applyAlignment="1" applyProtection="1">
      <alignment wrapText="1"/>
      <protection hidden="1"/>
    </xf>
    <xf numFmtId="0" fontId="0" fillId="0" borderId="14" xfId="0" applyBorder="1" applyAlignment="1" applyProtection="1">
      <alignment wrapText="1"/>
      <protection hidden="1"/>
    </xf>
    <xf numFmtId="0" fontId="2" fillId="0" borderId="0" xfId="2" applyAlignment="1" applyProtection="1">
      <alignment wrapText="1"/>
      <protection hidden="1"/>
    </xf>
    <xf numFmtId="0" fontId="2" fillId="0" borderId="0" xfId="2" applyProtection="1">
      <protection hidden="1"/>
    </xf>
    <xf numFmtId="0" fontId="5" fillId="7" borderId="0" xfId="0" applyFont="1" applyFill="1" applyProtection="1">
      <protection hidden="1"/>
    </xf>
    <xf numFmtId="0" fontId="0" fillId="7" borderId="0" xfId="0" applyFill="1" applyProtection="1">
      <protection hidden="1"/>
    </xf>
    <xf numFmtId="0" fontId="8" fillId="0" borderId="0" xfId="2" applyFont="1" applyAlignment="1" applyProtection="1">
      <alignment vertical="top" wrapText="1"/>
      <protection hidden="1"/>
    </xf>
    <xf numFmtId="0" fontId="18" fillId="0" borderId="0" xfId="11" applyFont="1" applyAlignment="1" applyProtection="1">
      <alignment horizontal="center" vertical="center" wrapText="1"/>
      <protection hidden="1"/>
    </xf>
    <xf numFmtId="0" fontId="3" fillId="0" borderId="0" xfId="10" applyFont="1" applyProtection="1">
      <protection hidden="1"/>
    </xf>
    <xf numFmtId="0" fontId="16" fillId="0" borderId="0" xfId="11" applyFont="1" applyAlignment="1" applyProtection="1">
      <alignment vertical="top" wrapText="1"/>
      <protection hidden="1"/>
    </xf>
    <xf numFmtId="0" fontId="19" fillId="0" borderId="0" xfId="11" applyFont="1" applyAlignment="1" applyProtection="1">
      <alignment vertical="top" wrapText="1"/>
      <protection hidden="1"/>
    </xf>
    <xf numFmtId="0" fontId="13" fillId="0" borderId="0" xfId="0" applyFont="1" applyProtection="1">
      <protection hidden="1"/>
    </xf>
    <xf numFmtId="0" fontId="17" fillId="0" borderId="0" xfId="11" applyFont="1" applyAlignment="1" applyProtection="1">
      <alignment wrapText="1"/>
      <protection hidden="1"/>
    </xf>
    <xf numFmtId="0" fontId="13" fillId="0" borderId="0" xfId="11" applyFont="1" applyProtection="1">
      <protection hidden="1"/>
    </xf>
    <xf numFmtId="0" fontId="13" fillId="0" borderId="0" xfId="11" applyFont="1" applyAlignment="1" applyProtection="1">
      <alignment wrapText="1"/>
      <protection hidden="1"/>
    </xf>
    <xf numFmtId="0" fontId="16" fillId="0" borderId="0" xfId="11" applyFont="1" applyAlignment="1" applyProtection="1">
      <alignment wrapText="1"/>
      <protection hidden="1"/>
    </xf>
    <xf numFmtId="0" fontId="53" fillId="0" borderId="0" xfId="0" applyFont="1" applyProtection="1">
      <protection hidden="1"/>
    </xf>
    <xf numFmtId="0" fontId="53" fillId="0" borderId="0" xfId="0" applyFont="1" applyAlignment="1" applyProtection="1">
      <alignment wrapText="1"/>
      <protection hidden="1"/>
    </xf>
    <xf numFmtId="0" fontId="53" fillId="0" borderId="0" xfId="0" applyFont="1" applyAlignment="1" applyProtection="1">
      <alignment horizontal="left" wrapText="1"/>
      <protection hidden="1"/>
    </xf>
    <xf numFmtId="0" fontId="13" fillId="0" borderId="0" xfId="0" applyFont="1" applyAlignment="1" applyProtection="1">
      <alignment wrapText="1"/>
      <protection hidden="1"/>
    </xf>
    <xf numFmtId="9" fontId="13" fillId="0" borderId="0" xfId="5" applyFont="1" applyFill="1" applyAlignment="1" applyProtection="1">
      <alignment wrapText="1"/>
      <protection hidden="1"/>
    </xf>
    <xf numFmtId="0" fontId="3" fillId="0" borderId="0" xfId="2" applyFont="1" applyProtection="1">
      <protection hidden="1"/>
    </xf>
    <xf numFmtId="9" fontId="13" fillId="0" borderId="0" xfId="5" applyFont="1" applyFill="1" applyProtection="1">
      <protection hidden="1"/>
    </xf>
    <xf numFmtId="9" fontId="13" fillId="0" borderId="0" xfId="0" applyNumberFormat="1" applyFont="1" applyProtection="1">
      <protection hidden="1"/>
    </xf>
    <xf numFmtId="10" fontId="13" fillId="0" borderId="0" xfId="0" applyNumberFormat="1" applyFont="1" applyProtection="1">
      <protection hidden="1"/>
    </xf>
    <xf numFmtId="0" fontId="3" fillId="0" borderId="0" xfId="3" applyFont="1" applyProtection="1">
      <protection hidden="1"/>
    </xf>
    <xf numFmtId="0" fontId="17" fillId="0" borderId="0" xfId="0" applyFont="1" applyProtection="1">
      <protection hidden="1"/>
    </xf>
    <xf numFmtId="2" fontId="16" fillId="0" borderId="0" xfId="11" applyNumberFormat="1" applyFont="1" applyProtection="1">
      <protection hidden="1"/>
    </xf>
    <xf numFmtId="0" fontId="16" fillId="0" borderId="0" xfId="0" applyFont="1" applyProtection="1">
      <protection hidden="1"/>
    </xf>
    <xf numFmtId="2" fontId="13" fillId="0" borderId="0" xfId="0" applyNumberFormat="1" applyFont="1" applyProtection="1">
      <protection hidden="1"/>
    </xf>
    <xf numFmtId="166" fontId="13" fillId="0" borderId="0" xfId="0" applyNumberFormat="1" applyFont="1" applyProtection="1">
      <protection hidden="1"/>
    </xf>
    <xf numFmtId="165" fontId="13" fillId="0" borderId="0" xfId="0" applyNumberFormat="1" applyFont="1" applyProtection="1">
      <protection hidden="1"/>
    </xf>
    <xf numFmtId="0" fontId="0" fillId="3" borderId="3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0" borderId="0" xfId="0" applyProtection="1">
      <protection hidden="1"/>
    </xf>
    <xf numFmtId="0" fontId="7" fillId="8" borderId="6" xfId="0" applyFont="1" applyFill="1" applyBorder="1" applyProtection="1">
      <protection hidden="1"/>
    </xf>
    <xf numFmtId="0" fontId="0" fillId="8" borderId="6" xfId="0" applyFill="1" applyBorder="1" applyProtection="1">
      <protection hidden="1"/>
    </xf>
    <xf numFmtId="0" fontId="5" fillId="0" borderId="0" xfId="2" applyFont="1" applyAlignment="1" applyProtection="1">
      <alignment vertical="top" wrapText="1"/>
      <protection hidden="1"/>
    </xf>
    <xf numFmtId="0" fontId="0" fillId="2" borderId="6" xfId="0" applyFill="1" applyBorder="1" applyAlignment="1" applyProtection="1">
      <alignment vertical="top" wrapText="1"/>
      <protection hidden="1"/>
    </xf>
    <xf numFmtId="0" fontId="0" fillId="8" borderId="6" xfId="0" applyFill="1" applyBorder="1" applyAlignment="1" applyProtection="1">
      <alignment vertical="top" wrapText="1"/>
      <protection hidden="1"/>
    </xf>
    <xf numFmtId="0" fontId="0" fillId="4" borderId="6" xfId="0" applyFill="1" applyBorder="1" applyAlignment="1" applyProtection="1">
      <alignment vertical="top" wrapText="1"/>
      <protection hidden="1"/>
    </xf>
    <xf numFmtId="0" fontId="0" fillId="8" borderId="6" xfId="0" applyFill="1" applyBorder="1" applyAlignment="1" applyProtection="1">
      <alignment vertical="top"/>
      <protection hidden="1"/>
    </xf>
    <xf numFmtId="0" fontId="21" fillId="0" borderId="0" xfId="0" applyFont="1" applyAlignment="1" applyProtection="1">
      <alignment wrapText="1"/>
      <protection hidden="1"/>
    </xf>
    <xf numFmtId="0" fontId="52" fillId="0" borderId="0" xfId="0" applyFont="1" applyProtection="1">
      <protection hidden="1"/>
    </xf>
    <xf numFmtId="0" fontId="8" fillId="0" borderId="0" xfId="0" applyFont="1" applyAlignment="1" applyProtection="1">
      <alignment vertical="top" wrapText="1"/>
      <protection hidden="1"/>
    </xf>
    <xf numFmtId="0" fontId="13" fillId="0" borderId="0" xfId="0" applyFont="1" applyAlignment="1" applyProtection="1">
      <alignment vertical="top" wrapText="1"/>
      <protection hidden="1"/>
    </xf>
    <xf numFmtId="0" fontId="3" fillId="0" borderId="0" xfId="2" applyFont="1" applyAlignment="1" applyProtection="1">
      <alignment wrapText="1"/>
      <protection hidden="1"/>
    </xf>
    <xf numFmtId="0" fontId="13" fillId="0" borderId="0" xfId="16" applyFont="1" applyAlignment="1" applyProtection="1">
      <alignment vertical="top" wrapText="1"/>
      <protection hidden="1"/>
    </xf>
    <xf numFmtId="0" fontId="24" fillId="0" borderId="0" xfId="14" applyProtection="1">
      <protection hidden="1"/>
    </xf>
    <xf numFmtId="0" fontId="7" fillId="0" borderId="0" xfId="18" applyFont="1" applyAlignment="1" applyProtection="1">
      <alignment wrapText="1"/>
      <protection hidden="1"/>
    </xf>
    <xf numFmtId="0" fontId="6" fillId="0" borderId="0" xfId="18" applyAlignment="1" applyProtection="1">
      <alignment vertical="top"/>
      <protection hidden="1"/>
    </xf>
    <xf numFmtId="0" fontId="6" fillId="13" borderId="12" xfId="18" applyFill="1" applyBorder="1" applyProtection="1">
      <protection hidden="1"/>
    </xf>
    <xf numFmtId="0" fontId="6" fillId="13" borderId="14" xfId="18" applyFill="1" applyBorder="1" applyProtection="1">
      <protection hidden="1"/>
    </xf>
    <xf numFmtId="0" fontId="6" fillId="13" borderId="11" xfId="18" applyFill="1" applyBorder="1" applyProtection="1">
      <protection hidden="1"/>
    </xf>
    <xf numFmtId="0" fontId="21" fillId="0" borderId="0" xfId="18" applyFont="1" applyProtection="1">
      <protection hidden="1"/>
    </xf>
    <xf numFmtId="0" fontId="0" fillId="0" borderId="0" xfId="18" applyFont="1" applyProtection="1">
      <protection hidden="1"/>
    </xf>
    <xf numFmtId="0" fontId="47" fillId="0" borderId="0" xfId="18" applyFont="1" applyProtection="1">
      <protection hidden="1"/>
    </xf>
    <xf numFmtId="0" fontId="6" fillId="0" borderId="0" xfId="18" applyAlignment="1" applyProtection="1">
      <alignment wrapText="1"/>
      <protection hidden="1"/>
    </xf>
    <xf numFmtId="0" fontId="6" fillId="0" borderId="12" xfId="18" applyBorder="1" applyProtection="1">
      <protection hidden="1"/>
    </xf>
    <xf numFmtId="0" fontId="48" fillId="0" borderId="0" xfId="18" applyFont="1" applyAlignment="1" applyProtection="1">
      <alignment wrapText="1"/>
      <protection hidden="1"/>
    </xf>
    <xf numFmtId="0" fontId="6" fillId="0" borderId="12" xfId="18" applyBorder="1" applyAlignment="1" applyProtection="1">
      <alignment vertical="center"/>
      <protection hidden="1"/>
    </xf>
    <xf numFmtId="0" fontId="6" fillId="0" borderId="13" xfId="18" applyBorder="1" applyAlignment="1" applyProtection="1">
      <alignment vertical="center"/>
      <protection hidden="1"/>
    </xf>
    <xf numFmtId="0" fontId="6" fillId="0" borderId="14" xfId="18" applyBorder="1" applyAlignment="1" applyProtection="1">
      <alignment vertical="center"/>
      <protection hidden="1"/>
    </xf>
    <xf numFmtId="0" fontId="2" fillId="0" borderId="12" xfId="15" applyBorder="1" applyAlignment="1" applyProtection="1">
      <alignment wrapText="1"/>
      <protection hidden="1"/>
    </xf>
    <xf numFmtId="0" fontId="6" fillId="5" borderId="13" xfId="18" applyFill="1" applyBorder="1" applyAlignment="1" applyProtection="1">
      <alignment wrapText="1"/>
      <protection hidden="1"/>
    </xf>
    <xf numFmtId="0" fontId="21" fillId="5" borderId="13" xfId="18" applyFont="1" applyFill="1" applyBorder="1" applyAlignment="1" applyProtection="1">
      <alignment wrapText="1"/>
      <protection hidden="1"/>
    </xf>
    <xf numFmtId="0" fontId="21" fillId="5" borderId="14" xfId="18" applyFont="1" applyFill="1" applyBorder="1" applyAlignment="1" applyProtection="1">
      <alignment wrapText="1"/>
      <protection hidden="1"/>
    </xf>
    <xf numFmtId="0" fontId="2" fillId="0" borderId="11" xfId="15" applyBorder="1" applyAlignment="1" applyProtection="1">
      <alignment wrapText="1"/>
      <protection hidden="1"/>
    </xf>
    <xf numFmtId="0" fontId="21" fillId="5" borderId="9" xfId="18" applyFont="1" applyFill="1" applyBorder="1" applyAlignment="1" applyProtection="1">
      <alignment wrapText="1"/>
      <protection hidden="1"/>
    </xf>
    <xf numFmtId="0" fontId="21" fillId="5" borderId="10" xfId="18" applyFont="1" applyFill="1" applyBorder="1" applyAlignment="1" applyProtection="1">
      <alignment wrapText="1"/>
      <protection hidden="1"/>
    </xf>
    <xf numFmtId="0" fontId="7" fillId="0" borderId="12" xfId="18" applyFont="1" applyBorder="1" applyProtection="1">
      <protection hidden="1"/>
    </xf>
    <xf numFmtId="49" fontId="8" fillId="0" borderId="13" xfId="23" applyNumberFormat="1" applyFont="1" applyBorder="1" applyAlignment="1" applyProtection="1">
      <alignment wrapText="1"/>
      <protection hidden="1"/>
    </xf>
    <xf numFmtId="49" fontId="8" fillId="0" borderId="14" xfId="23" applyNumberFormat="1" applyFont="1" applyBorder="1" applyAlignment="1" applyProtection="1">
      <alignment wrapText="1"/>
      <protection hidden="1"/>
    </xf>
    <xf numFmtId="49" fontId="8" fillId="0" borderId="9" xfId="23" applyNumberFormat="1" applyFont="1" applyBorder="1" applyAlignment="1" applyProtection="1">
      <alignment wrapText="1"/>
      <protection hidden="1"/>
    </xf>
    <xf numFmtId="49" fontId="8" fillId="0" borderId="12" xfId="23" applyNumberFormat="1" applyFont="1" applyBorder="1" applyAlignment="1" applyProtection="1">
      <alignment wrapText="1"/>
      <protection hidden="1"/>
    </xf>
    <xf numFmtId="49" fontId="8" fillId="0" borderId="10" xfId="23" applyNumberFormat="1" applyFont="1" applyBorder="1" applyAlignment="1" applyProtection="1">
      <alignment wrapText="1"/>
      <protection hidden="1"/>
    </xf>
    <xf numFmtId="49" fontId="8" fillId="0" borderId="8" xfId="23" applyNumberFormat="1" applyFont="1" applyBorder="1" applyAlignment="1" applyProtection="1">
      <alignment wrapText="1"/>
      <protection hidden="1"/>
    </xf>
    <xf numFmtId="0" fontId="7" fillId="0" borderId="10" xfId="18" applyFont="1" applyBorder="1" applyProtection="1">
      <protection hidden="1"/>
    </xf>
    <xf numFmtId="0" fontId="14" fillId="0" borderId="0" xfId="18" applyFont="1" applyProtection="1">
      <protection hidden="1"/>
    </xf>
    <xf numFmtId="0" fontId="49" fillId="0" borderId="0" xfId="18" applyFont="1" applyProtection="1">
      <protection hidden="1"/>
    </xf>
    <xf numFmtId="0" fontId="22" fillId="0" borderId="0" xfId="18" applyFont="1" applyProtection="1">
      <protection hidden="1"/>
    </xf>
    <xf numFmtId="0" fontId="50" fillId="0" borderId="0" xfId="18" applyFont="1" applyProtection="1">
      <protection hidden="1"/>
    </xf>
    <xf numFmtId="0" fontId="6" fillId="9" borderId="3" xfId="18" applyFill="1" applyBorder="1" applyProtection="1">
      <protection hidden="1"/>
    </xf>
    <xf numFmtId="0" fontId="6" fillId="9" borderId="4" xfId="18" applyFill="1" applyBorder="1" applyProtection="1">
      <protection hidden="1"/>
    </xf>
    <xf numFmtId="0" fontId="6" fillId="9" borderId="5" xfId="18" applyFill="1" applyBorder="1" applyProtection="1">
      <protection hidden="1"/>
    </xf>
    <xf numFmtId="0" fontId="6" fillId="12" borderId="3" xfId="18" applyFill="1" applyBorder="1" applyProtection="1">
      <protection hidden="1"/>
    </xf>
    <xf numFmtId="0" fontId="6" fillId="12" borderId="4" xfId="18" applyFill="1" applyBorder="1" applyAlignment="1" applyProtection="1">
      <alignment horizontal="center" wrapText="1"/>
      <protection hidden="1"/>
    </xf>
    <xf numFmtId="2" fontId="6" fillId="12" borderId="5" xfId="22" applyNumberFormat="1" applyFont="1" applyFill="1" applyBorder="1" applyProtection="1">
      <protection hidden="1"/>
    </xf>
    <xf numFmtId="0" fontId="7" fillId="9" borderId="6" xfId="18" applyFont="1" applyFill="1" applyBorder="1" applyProtection="1">
      <protection hidden="1"/>
    </xf>
    <xf numFmtId="164" fontId="6" fillId="9" borderId="0" xfId="18" applyNumberFormat="1" applyFill="1" applyProtection="1">
      <protection hidden="1"/>
    </xf>
    <xf numFmtId="0" fontId="6" fillId="9" borderId="7" xfId="18" applyFill="1" applyBorder="1" applyProtection="1">
      <protection hidden="1"/>
    </xf>
    <xf numFmtId="0" fontId="51" fillId="0" borderId="0" xfId="18" applyFont="1" applyProtection="1">
      <protection hidden="1"/>
    </xf>
    <xf numFmtId="0" fontId="6" fillId="12" borderId="6" xfId="18" applyFill="1" applyBorder="1" applyProtection="1">
      <protection hidden="1"/>
    </xf>
    <xf numFmtId="0" fontId="6" fillId="12" borderId="0" xfId="18" applyFill="1" applyAlignment="1" applyProtection="1">
      <alignment horizontal="center"/>
      <protection hidden="1"/>
    </xf>
    <xf numFmtId="0" fontId="6" fillId="12" borderId="7" xfId="22" applyNumberFormat="1" applyFont="1" applyFill="1" applyBorder="1" applyProtection="1">
      <protection hidden="1"/>
    </xf>
    <xf numFmtId="0" fontId="6" fillId="9" borderId="6" xfId="18" applyFill="1" applyBorder="1" applyProtection="1">
      <protection hidden="1"/>
    </xf>
    <xf numFmtId="9" fontId="6" fillId="9" borderId="0" xfId="18" applyNumberFormat="1" applyFill="1" applyProtection="1">
      <protection hidden="1"/>
    </xf>
    <xf numFmtId="0" fontId="6" fillId="9" borderId="0" xfId="18" applyFill="1" applyProtection="1">
      <protection hidden="1"/>
    </xf>
    <xf numFmtId="0" fontId="6" fillId="9" borderId="7" xfId="18" applyFill="1" applyBorder="1" applyAlignment="1" applyProtection="1">
      <alignment horizontal="left"/>
      <protection hidden="1"/>
    </xf>
    <xf numFmtId="0" fontId="21" fillId="9" borderId="8" xfId="18" applyFont="1" applyFill="1" applyBorder="1" applyAlignment="1" applyProtection="1">
      <alignment wrapText="1"/>
      <protection hidden="1"/>
    </xf>
    <xf numFmtId="0" fontId="6" fillId="9" borderId="9" xfId="18" applyFill="1" applyBorder="1" applyProtection="1">
      <protection hidden="1"/>
    </xf>
    <xf numFmtId="0" fontId="6" fillId="9" borderId="10" xfId="18" applyFill="1" applyBorder="1" applyProtection="1">
      <protection hidden="1"/>
    </xf>
    <xf numFmtId="0" fontId="6" fillId="12" borderId="8" xfId="18" applyFill="1" applyBorder="1" applyProtection="1">
      <protection hidden="1"/>
    </xf>
    <xf numFmtId="0" fontId="6" fillId="12" borderId="9" xfId="18" applyFill="1" applyBorder="1" applyAlignment="1" applyProtection="1">
      <alignment horizontal="center"/>
      <protection hidden="1"/>
    </xf>
    <xf numFmtId="0" fontId="6" fillId="12" borderId="10" xfId="22" applyNumberFormat="1" applyFont="1" applyFill="1" applyBorder="1" applyProtection="1">
      <protection hidden="1"/>
    </xf>
    <xf numFmtId="9" fontId="6" fillId="0" borderId="0" xfId="18" applyNumberFormat="1" applyProtection="1">
      <protection hidden="1"/>
    </xf>
    <xf numFmtId="164" fontId="6" fillId="0" borderId="0" xfId="22" applyNumberFormat="1" applyFont="1" applyProtection="1">
      <protection hidden="1"/>
    </xf>
    <xf numFmtId="168" fontId="6" fillId="6" borderId="0" xfId="22" applyNumberFormat="1" applyFont="1" applyFill="1" applyProtection="1">
      <protection hidden="1"/>
    </xf>
    <xf numFmtId="164" fontId="6" fillId="0" borderId="0" xfId="18" applyNumberFormat="1" applyProtection="1">
      <protection hidden="1"/>
    </xf>
    <xf numFmtId="0" fontId="6" fillId="6" borderId="0" xfId="18" applyFill="1" applyProtection="1">
      <protection hidden="1"/>
    </xf>
    <xf numFmtId="0" fontId="43" fillId="12" borderId="0" xfId="18" applyFont="1" applyFill="1" applyAlignment="1" applyProtection="1">
      <alignment horizontal="left" wrapText="1"/>
      <protection hidden="1"/>
    </xf>
    <xf numFmtId="0" fontId="12" fillId="0" borderId="20" xfId="18" applyFont="1" applyBorder="1" applyAlignment="1" applyProtection="1">
      <alignment horizontal="left"/>
      <protection locked="0" hidden="1"/>
    </xf>
    <xf numFmtId="0" fontId="12" fillId="0" borderId="21" xfId="18" applyFont="1" applyBorder="1" applyAlignment="1" applyProtection="1">
      <alignment horizontal="left"/>
      <protection locked="0" hidden="1"/>
    </xf>
    <xf numFmtId="0" fontId="12" fillId="0" borderId="22" xfId="18" applyFont="1" applyBorder="1" applyAlignment="1" applyProtection="1">
      <alignment horizontal="left"/>
      <protection locked="0" hidden="1"/>
    </xf>
    <xf numFmtId="0" fontId="31" fillId="0" borderId="20" xfId="19" applyFont="1" applyBorder="1" applyAlignment="1" applyProtection="1">
      <alignment horizontal="left"/>
      <protection locked="0" hidden="1"/>
    </xf>
    <xf numFmtId="0" fontId="31" fillId="0" borderId="21" xfId="19" applyFont="1" applyBorder="1" applyAlignment="1" applyProtection="1">
      <alignment horizontal="left"/>
      <protection locked="0" hidden="1"/>
    </xf>
    <xf numFmtId="0" fontId="31" fillId="0" borderId="22" xfId="19" applyFont="1" applyBorder="1" applyAlignment="1" applyProtection="1">
      <alignment horizontal="left"/>
      <protection locked="0" hidden="1"/>
    </xf>
    <xf numFmtId="1" fontId="2" fillId="10" borderId="0" xfId="19" applyNumberFormat="1" applyFill="1" applyAlignment="1" applyProtection="1">
      <alignment horizontal="center"/>
      <protection hidden="1"/>
    </xf>
    <xf numFmtId="167" fontId="2" fillId="5" borderId="0" xfId="21" applyNumberFormat="1" applyFont="1" applyFill="1" applyAlignment="1" applyProtection="1">
      <alignment horizontal="center"/>
      <protection hidden="1"/>
    </xf>
    <xf numFmtId="0" fontId="33" fillId="11" borderId="0" xfId="19" applyFont="1" applyFill="1" applyAlignment="1" applyProtection="1">
      <alignment horizontal="left"/>
      <protection hidden="1"/>
    </xf>
    <xf numFmtId="2" fontId="39" fillId="10" borderId="0" xfId="19" applyNumberFormat="1" applyFont="1" applyFill="1" applyAlignment="1" applyProtection="1">
      <alignment horizontal="left"/>
      <protection hidden="1"/>
    </xf>
    <xf numFmtId="0" fontId="2" fillId="10" borderId="0" xfId="19" applyFill="1" applyAlignment="1" applyProtection="1">
      <alignment horizontal="left"/>
      <protection hidden="1"/>
    </xf>
    <xf numFmtId="0" fontId="6" fillId="0" borderId="0" xfId="18" applyProtection="1">
      <protection hidden="1"/>
    </xf>
    <xf numFmtId="2" fontId="39" fillId="0" borderId="0" xfId="19" applyNumberFormat="1" applyFont="1" applyAlignment="1" applyProtection="1">
      <alignment horizontal="left" wrapText="1"/>
      <protection hidden="1"/>
    </xf>
    <xf numFmtId="0" fontId="21" fillId="0" borderId="0" xfId="18" applyFont="1" applyAlignment="1" applyProtection="1">
      <alignment horizontal="center" wrapText="1"/>
      <protection hidden="1"/>
    </xf>
    <xf numFmtId="0" fontId="21" fillId="0" borderId="3" xfId="18" applyFont="1" applyBorder="1" applyAlignment="1" applyProtection="1">
      <alignment horizontal="center" vertical="center" wrapText="1"/>
      <protection hidden="1"/>
    </xf>
    <xf numFmtId="0" fontId="21" fillId="0" borderId="4" xfId="18" applyFont="1" applyBorder="1" applyAlignment="1" applyProtection="1">
      <alignment horizontal="center" vertical="center" wrapText="1"/>
      <protection hidden="1"/>
    </xf>
    <xf numFmtId="0" fontId="21" fillId="0" borderId="5" xfId="18" applyFont="1" applyBorder="1" applyAlignment="1" applyProtection="1">
      <alignment horizontal="center" vertical="center" wrapText="1"/>
      <protection hidden="1"/>
    </xf>
    <xf numFmtId="0" fontId="6" fillId="0" borderId="12" xfId="18" applyBorder="1" applyAlignment="1" applyProtection="1">
      <alignment horizontal="center" vertical="center" wrapText="1"/>
      <protection hidden="1"/>
    </xf>
    <xf numFmtId="0" fontId="6" fillId="0" borderId="13" xfId="18" applyBorder="1" applyAlignment="1" applyProtection="1">
      <alignment horizontal="center" vertical="center" wrapText="1"/>
      <protection hidden="1"/>
    </xf>
    <xf numFmtId="0" fontId="6" fillId="0" borderId="14" xfId="18" applyBorder="1" applyAlignment="1" applyProtection="1">
      <alignment horizontal="center" vertical="center" wrapText="1"/>
      <protection hidden="1"/>
    </xf>
    <xf numFmtId="0" fontId="6" fillId="0" borderId="12" xfId="18" applyBorder="1" applyAlignment="1" applyProtection="1">
      <alignment horizontal="center"/>
      <protection hidden="1"/>
    </xf>
    <xf numFmtId="0" fontId="6" fillId="0" borderId="13" xfId="18" applyBorder="1" applyAlignment="1" applyProtection="1">
      <alignment horizontal="center"/>
      <protection hidden="1"/>
    </xf>
    <xf numFmtId="0" fontId="6" fillId="0" borderId="14" xfId="18" applyBorder="1" applyAlignment="1" applyProtection="1">
      <alignment horizontal="center"/>
      <protection hidden="1"/>
    </xf>
  </cellXfs>
  <cellStyles count="24">
    <cellStyle name="Head" xfId="1" xr:uid="{CA5AD76C-6E19-48D7-9CB3-73B123EE569B}"/>
    <cellStyle name="Hyperlink 2" xfId="17" xr:uid="{D68CB768-7AD7-4C31-AC2A-96983FDC414F}"/>
    <cellStyle name="Hyperlänk" xfId="14" builtinId="8"/>
    <cellStyle name="Normal" xfId="0" builtinId="0"/>
    <cellStyle name="Normal 2" xfId="2" xr:uid="{1AC761DA-25AC-4C93-9F5C-BB322D2C184F}"/>
    <cellStyle name="Normal 2 2" xfId="6" xr:uid="{66AD2626-0C3C-4226-8673-D76BCC81A203}"/>
    <cellStyle name="Normal 2 3" xfId="8" xr:uid="{5EB1EA72-1A02-4201-AB24-058D90D27B1C}"/>
    <cellStyle name="Normal 2 3 2" xfId="15" xr:uid="{3887B8A7-D92E-4E2D-A56A-0B1078DF86D3}"/>
    <cellStyle name="Normal 3" xfId="3" xr:uid="{BA75957B-8DF4-426B-9573-E2B804ADB06F}"/>
    <cellStyle name="Normal 3 2" xfId="10" xr:uid="{FEC363B2-DAF8-4005-9C60-CE6602233555}"/>
    <cellStyle name="Normal 4" xfId="4" xr:uid="{F88E0052-52D7-4FAF-BED4-F4CF861C323F}"/>
    <cellStyle name="Normal 4 2" xfId="7" xr:uid="{3C32AB25-1CFE-402D-85AF-45E1F4A1BD44}"/>
    <cellStyle name="Normal 5" xfId="11" xr:uid="{2BC2361F-79D3-4A86-9E12-B8A0AB84BB48}"/>
    <cellStyle name="Normal 6" xfId="16" xr:uid="{AB04D8F7-CC91-4C57-968E-53D015814CE3}"/>
    <cellStyle name="Normal 7 2" xfId="18" xr:uid="{2C14FDC1-F4FE-42A7-8774-837CCA890FC9}"/>
    <cellStyle name="Normal_Granska dina miljövärden" xfId="20" xr:uid="{918DA10C-7AE5-4DC4-B5C6-F1689C75006E}"/>
    <cellStyle name="Normal_Granska Miljövärden" xfId="19" xr:uid="{352B9F17-E02C-4120-AD59-893DD12FBA45}"/>
    <cellStyle name="Normal_Underlag till diagram_1" xfId="23" xr:uid="{C725A3A6-BEF8-4E6E-B238-EFCB556791EA}"/>
    <cellStyle name="Percent 2" xfId="9" xr:uid="{4D3B0AB4-8741-4717-BCDF-CA41ADAFB871}"/>
    <cellStyle name="Procent" xfId="5" builtinId="5"/>
    <cellStyle name="Procent 2" xfId="13" xr:uid="{86C96652-76A7-49DF-981E-E07ADAD9A95E}"/>
    <cellStyle name="Procent 2 2" xfId="22" xr:uid="{20251074-88A1-47B7-9C33-E51A8CAD648C}"/>
    <cellStyle name="Procent 4" xfId="12" xr:uid="{D577C562-789D-4030-B311-0817356C9A13}"/>
    <cellStyle name="Procent 6 2" xfId="21" xr:uid="{D896A7C6-BA15-447F-A756-E5C77CDA60CC}"/>
  </cellStyles>
  <dxfs count="18">
    <dxf>
      <font>
        <color rgb="FFFFFF99"/>
      </font>
      <fill>
        <patternFill>
          <bgColor rgb="FFFFFF99"/>
        </patternFill>
      </fill>
    </dxf>
    <dxf>
      <font>
        <b/>
        <i/>
      </font>
    </dxf>
    <dxf>
      <font>
        <b/>
        <i/>
        <strike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FÖRDELNING TILLFÖRD ENERGI TILL VÄRMEPRODUKTION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8200"/>
              </a:solidFill>
            </c:spPr>
            <c:extLst>
              <c:ext xmlns:c16="http://schemas.microsoft.com/office/drawing/2014/chart" uri="{C3380CC4-5D6E-409C-BE32-E72D297353CC}">
                <c16:uniqueId val="{00000001-20FB-40FF-9FDE-E8C74860A6B4}"/>
              </c:ext>
            </c:extLst>
          </c:dPt>
          <c:dPt>
            <c:idx val="1"/>
            <c:bubble3D val="0"/>
            <c:spPr>
              <a:solidFill>
                <a:srgbClr val="66FF33"/>
              </a:solidFill>
            </c:spPr>
            <c:extLst>
              <c:ext xmlns:c16="http://schemas.microsoft.com/office/drawing/2014/chart" uri="{C3380CC4-5D6E-409C-BE32-E72D297353CC}">
                <c16:uniqueId val="{00000003-20FB-40FF-9FDE-E8C74860A6B4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5-20FB-40FF-9FDE-E8C74860A6B4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0FB-40FF-9FDE-E8C74860A6B4}"/>
              </c:ext>
            </c:extLst>
          </c:dPt>
          <c:cat>
            <c:numRef>
              <c:f>'Underlag till diagram'!$G$34:$G$37</c:f>
              <c:numCache>
                <c:formatCode>General</c:formatCode>
                <c:ptCount val="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cat>
          <c:val>
            <c:numRef>
              <c:f>'Underlag till diagram'!$C$34:$C$37</c:f>
              <c:numCache>
                <c:formatCode>General</c:formatCode>
                <c:ptCount val="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FB-40FF-9FDE-E8C74860A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rtl="0">
            <a:defRPr sz="1400"/>
          </a:pPr>
          <a:endParaRPr lang="sv-SE"/>
        </a:p>
      </c:txPr>
    </c:legend>
    <c:plotVisOnly val="1"/>
    <c:dispBlanksAs val="gap"/>
    <c:showDLblsOverMax val="0"/>
  </c:chart>
  <c:spPr>
    <a:solidFill>
      <a:srgbClr val="CCFFCC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770164</xdr:colOff>
      <xdr:row>1</xdr:row>
      <xdr:rowOff>391885</xdr:rowOff>
    </xdr:from>
    <xdr:ext cx="1622654" cy="1612786"/>
    <xdr:pic>
      <xdr:nvPicPr>
        <xdr:cNvPr id="2" name="Picture 120">
          <a:extLst>
            <a:ext uri="{FF2B5EF4-FFF2-40B4-BE49-F238E27FC236}">
              <a16:creationId xmlns:a16="http://schemas.microsoft.com/office/drawing/2014/main" id="{2EEF5E6A-4A9D-4B4E-95AF-D97E8E1CF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4014" y="931635"/>
          <a:ext cx="1622654" cy="1612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372428</xdr:colOff>
      <xdr:row>42</xdr:row>
      <xdr:rowOff>99538</xdr:rowOff>
    </xdr:from>
    <xdr:to>
      <xdr:col>8</xdr:col>
      <xdr:colOff>14288</xdr:colOff>
      <xdr:row>58</xdr:row>
      <xdr:rowOff>301943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3690326-A393-422F-B7F2-3DD74DA53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energiforetagen.se/globalassets/energiforetagen/statistik/fjarrvarme/miljovardering-av-fjarrvarme/hjalp-vid-berakning/vmk-overnskommelse-2022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365FA-D0EE-4F57-96F8-D6F13A8DC6FF}">
  <sheetPr>
    <tabColor rgb="FF00B050"/>
  </sheetPr>
  <dimension ref="A1:Q472"/>
  <sheetViews>
    <sheetView workbookViewId="0">
      <pane xSplit="2" ySplit="1" topLeftCell="C97" activePane="bottomRight" state="frozen"/>
      <selection pane="topRight" activeCell="C1" sqref="C1"/>
      <selection pane="bottomLeft" activeCell="A2" sqref="A2"/>
      <selection pane="bottomRight" activeCell="K101" sqref="K101"/>
    </sheetView>
  </sheetViews>
  <sheetFormatPr defaultColWidth="8.7265625" defaultRowHeight="15" customHeight="1" x14ac:dyDescent="0.35"/>
  <cols>
    <col min="1" max="1" width="27.453125" style="78" customWidth="1"/>
    <col min="2" max="2" width="18.54296875" style="78" customWidth="1"/>
    <col min="3" max="3" width="8.81640625" style="78" bestFit="1" customWidth="1"/>
    <col min="4" max="4" width="8.7265625" style="78"/>
    <col min="5" max="8" width="8.81640625" style="78" bestFit="1" customWidth="1"/>
    <col min="9" max="10" width="8.7265625" style="78"/>
    <col min="11" max="11" width="20" style="78" customWidth="1"/>
    <col min="12" max="14" width="8.7265625" style="78"/>
    <col min="15" max="15" width="34.54296875" style="78" customWidth="1"/>
    <col min="16" max="16384" width="8.7265625" style="78"/>
  </cols>
  <sheetData>
    <row r="1" spans="1:17" s="77" customFormat="1" ht="174" customHeight="1" thickBot="1" x14ac:dyDescent="0.4">
      <c r="A1" s="71" t="s">
        <v>0</v>
      </c>
      <c r="B1" s="71" t="s">
        <v>1</v>
      </c>
      <c r="C1" s="71" t="s">
        <v>2</v>
      </c>
      <c r="D1" s="71" t="s">
        <v>628</v>
      </c>
      <c r="E1" s="71" t="s">
        <v>629</v>
      </c>
      <c r="F1" s="71" t="s">
        <v>630</v>
      </c>
      <c r="G1" s="71" t="s">
        <v>631</v>
      </c>
      <c r="H1" s="71" t="s">
        <v>632</v>
      </c>
      <c r="I1" s="72" t="s">
        <v>811</v>
      </c>
      <c r="J1" s="73"/>
      <c r="K1" s="74" t="s">
        <v>821</v>
      </c>
      <c r="L1" s="75" t="s">
        <v>812</v>
      </c>
      <c r="M1" s="76" t="s">
        <v>813</v>
      </c>
    </row>
    <row r="2" spans="1:17" ht="15" customHeight="1" x14ac:dyDescent="0.35">
      <c r="A2" s="78" t="s">
        <v>3</v>
      </c>
      <c r="B2" s="78" t="s">
        <v>4</v>
      </c>
      <c r="C2" s="78">
        <v>2022</v>
      </c>
      <c r="D2" s="78" t="s">
        <v>704</v>
      </c>
      <c r="E2" s="78">
        <v>1.04</v>
      </c>
      <c r="F2" s="78">
        <v>0</v>
      </c>
      <c r="G2" s="78">
        <v>0</v>
      </c>
      <c r="H2" s="78">
        <v>0.46</v>
      </c>
      <c r="I2" s="78" t="s">
        <v>775</v>
      </c>
      <c r="K2" s="78" t="s">
        <v>774</v>
      </c>
      <c r="L2" s="78">
        <v>0</v>
      </c>
      <c r="M2" s="78" t="s">
        <v>5</v>
      </c>
      <c r="O2" s="79" t="s">
        <v>814</v>
      </c>
      <c r="P2" s="80"/>
      <c r="Q2" s="80"/>
    </row>
    <row r="3" spans="1:17" ht="15" customHeight="1" x14ac:dyDescent="0.35">
      <c r="A3" s="78" t="s">
        <v>3</v>
      </c>
      <c r="B3" s="78" t="s">
        <v>7</v>
      </c>
      <c r="C3" s="78">
        <v>2022</v>
      </c>
      <c r="D3" s="78" t="s">
        <v>704</v>
      </c>
      <c r="E3" s="78">
        <v>1.04</v>
      </c>
      <c r="F3" s="78">
        <v>0</v>
      </c>
      <c r="G3" s="78">
        <v>0</v>
      </c>
      <c r="H3" s="78">
        <v>0.46</v>
      </c>
      <c r="I3" s="78" t="s">
        <v>775</v>
      </c>
      <c r="K3" s="78" t="s">
        <v>774</v>
      </c>
      <c r="L3" s="78">
        <v>0</v>
      </c>
      <c r="M3" s="78" t="s">
        <v>5</v>
      </c>
      <c r="O3" s="80" t="s">
        <v>808</v>
      </c>
      <c r="P3" s="80">
        <v>2.2999999999999998</v>
      </c>
      <c r="Q3" s="80"/>
    </row>
    <row r="4" spans="1:17" ht="15" customHeight="1" x14ac:dyDescent="0.35">
      <c r="A4" s="78" t="s">
        <v>3</v>
      </c>
      <c r="B4" s="78" t="s">
        <v>8</v>
      </c>
      <c r="C4" s="78">
        <v>2022</v>
      </c>
      <c r="D4" s="78" t="s">
        <v>704</v>
      </c>
      <c r="E4" s="78">
        <v>1.04</v>
      </c>
      <c r="F4" s="78">
        <v>0</v>
      </c>
      <c r="G4" s="78">
        <v>0</v>
      </c>
      <c r="H4" s="78">
        <v>0.46</v>
      </c>
      <c r="I4" s="78" t="s">
        <v>775</v>
      </c>
      <c r="K4" s="78" t="s">
        <v>774</v>
      </c>
      <c r="L4" s="78">
        <v>0</v>
      </c>
      <c r="M4" s="78" t="s">
        <v>5</v>
      </c>
      <c r="O4" s="80" t="s">
        <v>815</v>
      </c>
      <c r="P4" s="80">
        <v>372</v>
      </c>
      <c r="Q4" s="80"/>
    </row>
    <row r="5" spans="1:17" ht="15" customHeight="1" x14ac:dyDescent="0.35">
      <c r="A5" s="78" t="s">
        <v>3</v>
      </c>
      <c r="B5" s="78" t="s">
        <v>9</v>
      </c>
      <c r="C5" s="78">
        <v>2022</v>
      </c>
      <c r="D5" s="78" t="s">
        <v>704</v>
      </c>
      <c r="E5" s="78">
        <v>1.04</v>
      </c>
      <c r="F5" s="78">
        <v>0</v>
      </c>
      <c r="G5" s="78">
        <v>0</v>
      </c>
      <c r="H5" s="78">
        <v>0.46</v>
      </c>
      <c r="I5" s="78" t="s">
        <v>775</v>
      </c>
      <c r="K5" s="78" t="s">
        <v>774</v>
      </c>
      <c r="L5" s="78">
        <v>0</v>
      </c>
      <c r="M5" s="78" t="s">
        <v>5</v>
      </c>
      <c r="O5" s="80" t="s">
        <v>816</v>
      </c>
      <c r="P5" s="80">
        <v>0.55000000000000004</v>
      </c>
      <c r="Q5" s="80"/>
    </row>
    <row r="6" spans="1:17" ht="15" customHeight="1" x14ac:dyDescent="0.35">
      <c r="A6" s="78" t="s">
        <v>3</v>
      </c>
      <c r="B6" s="78" t="s">
        <v>10</v>
      </c>
      <c r="C6" s="78">
        <v>2022</v>
      </c>
      <c r="D6" s="78" t="s">
        <v>704</v>
      </c>
      <c r="E6" s="78">
        <v>1.04</v>
      </c>
      <c r="F6" s="78">
        <v>0</v>
      </c>
      <c r="G6" s="78">
        <v>0</v>
      </c>
      <c r="H6" s="78">
        <v>0.46</v>
      </c>
      <c r="I6" s="78" t="s">
        <v>775</v>
      </c>
      <c r="K6" s="78" t="s">
        <v>774</v>
      </c>
      <c r="L6" s="78">
        <v>0</v>
      </c>
      <c r="M6" s="78" t="s">
        <v>5</v>
      </c>
      <c r="O6" s="80" t="s">
        <v>817</v>
      </c>
      <c r="P6" s="80">
        <v>0.3206</v>
      </c>
      <c r="Q6" s="80"/>
    </row>
    <row r="7" spans="1:17" ht="15" customHeight="1" x14ac:dyDescent="0.35">
      <c r="A7" s="78" t="s">
        <v>3</v>
      </c>
      <c r="B7" s="78" t="s">
        <v>11</v>
      </c>
      <c r="C7" s="78">
        <v>2022</v>
      </c>
      <c r="D7" s="78" t="s">
        <v>704</v>
      </c>
      <c r="E7" s="78">
        <v>1.04</v>
      </c>
      <c r="F7" s="78">
        <v>0</v>
      </c>
      <c r="G7" s="78">
        <v>0</v>
      </c>
      <c r="H7" s="78">
        <v>0.46</v>
      </c>
      <c r="I7" s="78" t="s">
        <v>775</v>
      </c>
      <c r="K7" s="78" t="s">
        <v>774</v>
      </c>
      <c r="L7" s="78">
        <v>0</v>
      </c>
      <c r="M7" s="78" t="s">
        <v>5</v>
      </c>
      <c r="O7" s="80"/>
      <c r="P7" s="80"/>
      <c r="Q7" s="80"/>
    </row>
    <row r="8" spans="1:17" ht="15" customHeight="1" x14ac:dyDescent="0.35">
      <c r="A8" s="78" t="s">
        <v>3</v>
      </c>
      <c r="B8" s="78" t="s">
        <v>12</v>
      </c>
      <c r="C8" s="78">
        <v>2022</v>
      </c>
      <c r="D8" s="78" t="s">
        <v>704</v>
      </c>
      <c r="E8" s="78">
        <v>1.04</v>
      </c>
      <c r="F8" s="78">
        <v>0</v>
      </c>
      <c r="G8" s="78">
        <v>0</v>
      </c>
      <c r="H8" s="78">
        <v>0.46</v>
      </c>
      <c r="I8" s="78" t="s">
        <v>775</v>
      </c>
      <c r="K8" s="78" t="s">
        <v>774</v>
      </c>
      <c r="L8" s="78">
        <v>0</v>
      </c>
      <c r="M8" s="78" t="s">
        <v>5</v>
      </c>
      <c r="O8" s="79" t="s">
        <v>818</v>
      </c>
      <c r="P8" s="80"/>
      <c r="Q8" s="80"/>
    </row>
    <row r="9" spans="1:17" ht="15" customHeight="1" x14ac:dyDescent="0.35">
      <c r="A9" s="78" t="s">
        <v>3</v>
      </c>
      <c r="B9" s="78" t="s">
        <v>13</v>
      </c>
      <c r="C9" s="78">
        <v>2022</v>
      </c>
      <c r="D9" s="78" t="s">
        <v>704</v>
      </c>
      <c r="E9" s="78">
        <v>1.04</v>
      </c>
      <c r="F9" s="78">
        <v>0</v>
      </c>
      <c r="G9" s="78">
        <v>0</v>
      </c>
      <c r="H9" s="78">
        <v>0.46</v>
      </c>
      <c r="I9" s="78" t="s">
        <v>775</v>
      </c>
      <c r="K9" s="78" t="s">
        <v>774</v>
      </c>
      <c r="L9" s="78">
        <v>0</v>
      </c>
      <c r="M9" s="78" t="s">
        <v>5</v>
      </c>
      <c r="O9" s="80" t="s">
        <v>808</v>
      </c>
      <c r="P9" s="80">
        <v>2.4</v>
      </c>
      <c r="Q9" s="80"/>
    </row>
    <row r="10" spans="1:17" ht="15" customHeight="1" x14ac:dyDescent="0.35">
      <c r="A10" s="78" t="s">
        <v>3</v>
      </c>
      <c r="B10" s="78" t="s">
        <v>14</v>
      </c>
      <c r="C10" s="78">
        <v>2022</v>
      </c>
      <c r="D10" s="78" t="s">
        <v>704</v>
      </c>
      <c r="E10" s="78">
        <v>1.04</v>
      </c>
      <c r="F10" s="78">
        <v>0</v>
      </c>
      <c r="G10" s="78">
        <v>0</v>
      </c>
      <c r="H10" s="78">
        <v>0.46</v>
      </c>
      <c r="I10" s="78" t="s">
        <v>775</v>
      </c>
      <c r="K10" s="78" t="s">
        <v>774</v>
      </c>
      <c r="L10" s="78">
        <v>0</v>
      </c>
      <c r="M10" s="78" t="s">
        <v>5</v>
      </c>
      <c r="O10" s="80" t="s">
        <v>815</v>
      </c>
      <c r="P10" s="80">
        <v>365.3</v>
      </c>
      <c r="Q10" s="80" t="s">
        <v>819</v>
      </c>
    </row>
    <row r="11" spans="1:17" ht="15" customHeight="1" x14ac:dyDescent="0.35">
      <c r="A11" s="78" t="s">
        <v>16</v>
      </c>
      <c r="B11" s="78" t="s">
        <v>17</v>
      </c>
      <c r="C11" s="78">
        <v>2022</v>
      </c>
      <c r="D11" s="78" t="s">
        <v>5</v>
      </c>
      <c r="E11" s="78">
        <v>2.2999999999999998</v>
      </c>
      <c r="F11" s="78">
        <v>372</v>
      </c>
      <c r="G11" s="78">
        <v>0.55000000000000004</v>
      </c>
      <c r="H11" s="78">
        <v>0.3206</v>
      </c>
      <c r="I11" s="78" t="s">
        <v>774</v>
      </c>
      <c r="K11" s="78" t="s">
        <v>774</v>
      </c>
      <c r="L11" s="78">
        <v>0</v>
      </c>
      <c r="M11" s="78" t="s">
        <v>5</v>
      </c>
      <c r="O11" s="80" t="s">
        <v>816</v>
      </c>
      <c r="P11" s="80">
        <v>0.54700000000000004</v>
      </c>
      <c r="Q11" s="80"/>
    </row>
    <row r="12" spans="1:17" ht="15" customHeight="1" x14ac:dyDescent="0.35">
      <c r="A12" s="78" t="s">
        <v>16</v>
      </c>
      <c r="B12" s="78" t="s">
        <v>18</v>
      </c>
      <c r="C12" s="78">
        <v>2022</v>
      </c>
      <c r="D12" s="78" t="s">
        <v>704</v>
      </c>
      <c r="E12" s="78">
        <v>1.04</v>
      </c>
      <c r="F12" s="78">
        <v>0</v>
      </c>
      <c r="G12" s="78">
        <v>0</v>
      </c>
      <c r="H12" s="78">
        <v>0.46</v>
      </c>
      <c r="I12" s="78" t="s">
        <v>775</v>
      </c>
      <c r="K12" s="78" t="s">
        <v>774</v>
      </c>
      <c r="L12" s="78">
        <v>0</v>
      </c>
      <c r="M12" s="78" t="s">
        <v>5</v>
      </c>
      <c r="O12" s="80" t="s">
        <v>817</v>
      </c>
      <c r="P12" s="80">
        <v>0.37319999999999998</v>
      </c>
      <c r="Q12" s="80"/>
    </row>
    <row r="13" spans="1:17" ht="15" customHeight="1" x14ac:dyDescent="0.35">
      <c r="A13" s="78" t="s">
        <v>16</v>
      </c>
      <c r="B13" s="78" t="s">
        <v>19</v>
      </c>
      <c r="C13" s="78">
        <v>2022</v>
      </c>
      <c r="D13" s="78" t="s">
        <v>704</v>
      </c>
      <c r="E13" s="78">
        <v>1.04</v>
      </c>
      <c r="F13" s="78">
        <v>0</v>
      </c>
      <c r="G13" s="78">
        <v>0</v>
      </c>
      <c r="H13" s="78">
        <v>0.46</v>
      </c>
      <c r="I13" s="78" t="s">
        <v>775</v>
      </c>
      <c r="K13" s="78" t="s">
        <v>774</v>
      </c>
      <c r="L13" s="78">
        <v>0</v>
      </c>
      <c r="M13" s="78" t="s">
        <v>5</v>
      </c>
    </row>
    <row r="14" spans="1:17" ht="15" customHeight="1" x14ac:dyDescent="0.35">
      <c r="A14" s="78" t="s">
        <v>16</v>
      </c>
      <c r="B14" s="78" t="s">
        <v>20</v>
      </c>
      <c r="C14" s="78">
        <v>2022</v>
      </c>
      <c r="D14" s="78" t="s">
        <v>704</v>
      </c>
      <c r="E14" s="78">
        <v>1.04</v>
      </c>
      <c r="F14" s="78">
        <v>0</v>
      </c>
      <c r="G14" s="78">
        <v>0</v>
      </c>
      <c r="H14" s="78">
        <v>0.46</v>
      </c>
      <c r="I14" s="78" t="s">
        <v>775</v>
      </c>
      <c r="K14" s="78" t="s">
        <v>774</v>
      </c>
      <c r="L14" s="78">
        <v>0</v>
      </c>
      <c r="M14" s="78" t="s">
        <v>5</v>
      </c>
    </row>
    <row r="15" spans="1:17" ht="15" customHeight="1" x14ac:dyDescent="0.35">
      <c r="A15" s="78" t="s">
        <v>16</v>
      </c>
      <c r="B15" s="78" t="s">
        <v>21</v>
      </c>
      <c r="C15" s="78">
        <v>2022</v>
      </c>
      <c r="D15" s="78" t="s">
        <v>753</v>
      </c>
      <c r="E15" s="78">
        <v>1.04</v>
      </c>
      <c r="F15" s="78">
        <v>0</v>
      </c>
      <c r="G15" s="78">
        <v>0</v>
      </c>
      <c r="H15" s="78">
        <v>0.46</v>
      </c>
      <c r="I15" s="78" t="s">
        <v>775</v>
      </c>
      <c r="K15" s="78" t="s">
        <v>774</v>
      </c>
      <c r="L15" s="78">
        <v>0</v>
      </c>
      <c r="M15" s="78" t="s">
        <v>5</v>
      </c>
    </row>
    <row r="16" spans="1:17" ht="15" customHeight="1" x14ac:dyDescent="0.35">
      <c r="A16" s="78" t="s">
        <v>16</v>
      </c>
      <c r="B16" s="78" t="s">
        <v>22</v>
      </c>
      <c r="C16" s="78">
        <v>2022</v>
      </c>
      <c r="D16" s="78" t="s">
        <v>704</v>
      </c>
      <c r="E16" s="78">
        <v>1.04</v>
      </c>
      <c r="F16" s="78">
        <v>0</v>
      </c>
      <c r="G16" s="78">
        <v>0</v>
      </c>
      <c r="H16" s="78">
        <v>0.46</v>
      </c>
      <c r="I16" s="78" t="s">
        <v>775</v>
      </c>
      <c r="K16" s="78" t="s">
        <v>774</v>
      </c>
      <c r="L16" s="78">
        <v>0</v>
      </c>
      <c r="M16" s="78" t="s">
        <v>5</v>
      </c>
    </row>
    <row r="17" spans="1:13" ht="15" customHeight="1" x14ac:dyDescent="0.35">
      <c r="A17" s="78" t="s">
        <v>16</v>
      </c>
      <c r="B17" s="78" t="s">
        <v>23</v>
      </c>
      <c r="C17" s="78">
        <v>2022</v>
      </c>
      <c r="D17" s="78" t="s">
        <v>704</v>
      </c>
      <c r="E17" s="78">
        <v>1.04</v>
      </c>
      <c r="F17" s="78">
        <v>0</v>
      </c>
      <c r="G17" s="78">
        <v>0</v>
      </c>
      <c r="H17" s="78">
        <v>0.46</v>
      </c>
      <c r="I17" s="78" t="s">
        <v>775</v>
      </c>
      <c r="K17" s="78" t="s">
        <v>774</v>
      </c>
      <c r="L17" s="78">
        <v>0</v>
      </c>
      <c r="M17" s="78" t="s">
        <v>5</v>
      </c>
    </row>
    <row r="18" spans="1:13" ht="15" customHeight="1" x14ac:dyDescent="0.35">
      <c r="A18" s="78" t="s">
        <v>16</v>
      </c>
      <c r="B18" s="78" t="s">
        <v>24</v>
      </c>
      <c r="C18" s="78">
        <v>2022</v>
      </c>
      <c r="D18" s="78" t="s">
        <v>704</v>
      </c>
      <c r="E18" s="78">
        <v>1.04</v>
      </c>
      <c r="F18" s="78">
        <v>0</v>
      </c>
      <c r="G18" s="78">
        <v>0</v>
      </c>
      <c r="H18" s="78">
        <v>0.46</v>
      </c>
      <c r="I18" s="78" t="s">
        <v>775</v>
      </c>
      <c r="K18" s="78" t="s">
        <v>774</v>
      </c>
      <c r="L18" s="78">
        <v>0</v>
      </c>
      <c r="M18" s="78" t="s">
        <v>5</v>
      </c>
    </row>
    <row r="19" spans="1:13" ht="15" customHeight="1" x14ac:dyDescent="0.35">
      <c r="A19" s="78" t="s">
        <v>16</v>
      </c>
      <c r="B19" s="78" t="s">
        <v>25</v>
      </c>
      <c r="C19" s="78">
        <v>2022</v>
      </c>
      <c r="D19" s="78" t="s">
        <v>704</v>
      </c>
      <c r="E19" s="78">
        <v>1.04</v>
      </c>
      <c r="F19" s="78">
        <v>0</v>
      </c>
      <c r="G19" s="78">
        <v>0</v>
      </c>
      <c r="H19" s="78">
        <v>0.46</v>
      </c>
      <c r="I19" s="78" t="s">
        <v>775</v>
      </c>
      <c r="K19" s="78" t="s">
        <v>774</v>
      </c>
      <c r="L19" s="78">
        <v>0</v>
      </c>
      <c r="M19" s="78" t="s">
        <v>5</v>
      </c>
    </row>
    <row r="20" spans="1:13" ht="15" customHeight="1" x14ac:dyDescent="0.35">
      <c r="A20" s="78" t="s">
        <v>16</v>
      </c>
      <c r="B20" s="78" t="s">
        <v>26</v>
      </c>
      <c r="C20" s="78">
        <v>2022</v>
      </c>
      <c r="D20" s="78" t="s">
        <v>704</v>
      </c>
      <c r="E20" s="78">
        <v>1.04</v>
      </c>
      <c r="F20" s="78">
        <v>0</v>
      </c>
      <c r="G20" s="78">
        <v>0</v>
      </c>
      <c r="H20" s="78">
        <v>0.46</v>
      </c>
      <c r="I20" s="78" t="s">
        <v>775</v>
      </c>
      <c r="K20" s="78" t="s">
        <v>774</v>
      </c>
      <c r="L20" s="78">
        <v>0</v>
      </c>
      <c r="M20" s="78" t="s">
        <v>5</v>
      </c>
    </row>
    <row r="21" spans="1:13" ht="15" customHeight="1" x14ac:dyDescent="0.35">
      <c r="A21" s="78" t="s">
        <v>27</v>
      </c>
      <c r="B21" s="78" t="s">
        <v>28</v>
      </c>
      <c r="C21" s="78">
        <v>2022</v>
      </c>
      <c r="D21" s="78" t="s">
        <v>754</v>
      </c>
      <c r="E21" s="78">
        <v>1.1000000000000001</v>
      </c>
      <c r="F21" s="78">
        <v>0</v>
      </c>
      <c r="G21" s="78">
        <v>0</v>
      </c>
      <c r="H21" s="78">
        <v>0</v>
      </c>
      <c r="I21" s="78" t="s">
        <v>775</v>
      </c>
      <c r="K21" s="78" t="s">
        <v>774</v>
      </c>
      <c r="L21" s="78">
        <v>0</v>
      </c>
      <c r="M21" s="78" t="s">
        <v>5</v>
      </c>
    </row>
    <row r="22" spans="1:13" ht="15" customHeight="1" x14ac:dyDescent="0.35">
      <c r="A22" s="78" t="s">
        <v>27</v>
      </c>
      <c r="B22" s="78" t="s">
        <v>29</v>
      </c>
      <c r="C22" s="78">
        <v>2022</v>
      </c>
      <c r="D22" s="78" t="s">
        <v>754</v>
      </c>
      <c r="E22" s="78">
        <v>1.1000000000000001</v>
      </c>
      <c r="F22" s="78">
        <v>0</v>
      </c>
      <c r="G22" s="78">
        <v>0</v>
      </c>
      <c r="H22" s="78">
        <v>0</v>
      </c>
      <c r="I22" s="78" t="s">
        <v>775</v>
      </c>
      <c r="K22" s="78" t="s">
        <v>774</v>
      </c>
      <c r="L22" s="78">
        <v>0</v>
      </c>
      <c r="M22" s="78" t="s">
        <v>5</v>
      </c>
    </row>
    <row r="23" spans="1:13" ht="15" customHeight="1" x14ac:dyDescent="0.35">
      <c r="A23" s="78" t="s">
        <v>27</v>
      </c>
      <c r="B23" s="78" t="s">
        <v>30</v>
      </c>
      <c r="C23" s="78">
        <v>2022</v>
      </c>
      <c r="D23" s="78" t="s">
        <v>755</v>
      </c>
      <c r="E23" s="78">
        <v>1.1100000000000001</v>
      </c>
      <c r="F23" s="78">
        <v>0</v>
      </c>
      <c r="G23" s="78">
        <v>0</v>
      </c>
      <c r="H23" s="78">
        <v>0</v>
      </c>
      <c r="I23" s="78" t="s">
        <v>775</v>
      </c>
      <c r="K23" s="78" t="s">
        <v>774</v>
      </c>
      <c r="L23" s="78">
        <v>0</v>
      </c>
      <c r="M23" s="78" t="s">
        <v>5</v>
      </c>
    </row>
    <row r="24" spans="1:13" ht="15" customHeight="1" x14ac:dyDescent="0.35">
      <c r="A24" s="78" t="s">
        <v>27</v>
      </c>
      <c r="B24" s="78" t="s">
        <v>31</v>
      </c>
      <c r="C24" s="78">
        <v>2022</v>
      </c>
      <c r="D24" s="78" t="s">
        <v>756</v>
      </c>
      <c r="E24" s="78">
        <v>1.1000000000000001</v>
      </c>
      <c r="F24" s="78">
        <v>0</v>
      </c>
      <c r="G24" s="78">
        <v>0</v>
      </c>
      <c r="H24" s="78">
        <v>0</v>
      </c>
      <c r="I24" s="78" t="s">
        <v>775</v>
      </c>
      <c r="K24" s="78" t="s">
        <v>774</v>
      </c>
      <c r="L24" s="78">
        <v>0</v>
      </c>
      <c r="M24" s="78" t="s">
        <v>5</v>
      </c>
    </row>
    <row r="25" spans="1:13" ht="15" customHeight="1" x14ac:dyDescent="0.35">
      <c r="A25" s="78" t="s">
        <v>27</v>
      </c>
      <c r="B25" s="78" t="s">
        <v>32</v>
      </c>
      <c r="C25" s="78">
        <v>2022</v>
      </c>
      <c r="D25" s="78" t="s">
        <v>756</v>
      </c>
      <c r="E25" s="78">
        <v>1.1000000000000001</v>
      </c>
      <c r="F25" s="78">
        <v>0</v>
      </c>
      <c r="G25" s="78">
        <v>0</v>
      </c>
      <c r="H25" s="78">
        <v>0</v>
      </c>
      <c r="I25" s="78" t="s">
        <v>775</v>
      </c>
      <c r="K25" s="78" t="s">
        <v>774</v>
      </c>
      <c r="L25" s="78">
        <v>0</v>
      </c>
      <c r="M25" s="78" t="s">
        <v>5</v>
      </c>
    </row>
    <row r="26" spans="1:13" ht="15" customHeight="1" x14ac:dyDescent="0.35">
      <c r="A26" s="78" t="s">
        <v>33</v>
      </c>
      <c r="B26" s="78" t="s">
        <v>34</v>
      </c>
      <c r="C26" s="78">
        <v>2022</v>
      </c>
      <c r="D26" s="78" t="s">
        <v>757</v>
      </c>
      <c r="E26" s="78">
        <v>0.94</v>
      </c>
      <c r="F26" s="78">
        <v>0</v>
      </c>
      <c r="G26" s="78">
        <v>0</v>
      </c>
      <c r="H26" s="78">
        <v>0</v>
      </c>
      <c r="I26" s="78" t="s">
        <v>775</v>
      </c>
      <c r="K26" s="78" t="s">
        <v>774</v>
      </c>
      <c r="L26" s="78">
        <v>0</v>
      </c>
      <c r="M26" s="78" t="s">
        <v>5</v>
      </c>
    </row>
    <row r="27" spans="1:13" ht="15" customHeight="1" x14ac:dyDescent="0.35">
      <c r="A27" s="78" t="s">
        <v>35</v>
      </c>
      <c r="B27" s="78" t="s">
        <v>36</v>
      </c>
      <c r="C27" s="78">
        <v>2022</v>
      </c>
      <c r="D27" s="78" t="s">
        <v>758</v>
      </c>
      <c r="E27" s="78">
        <v>0.1</v>
      </c>
      <c r="F27" s="78">
        <v>0</v>
      </c>
      <c r="G27" s="78">
        <v>0</v>
      </c>
      <c r="H27" s="78">
        <v>0</v>
      </c>
      <c r="I27" s="78" t="s">
        <v>775</v>
      </c>
      <c r="K27" s="78" t="s">
        <v>774</v>
      </c>
      <c r="L27" s="78">
        <v>0</v>
      </c>
      <c r="M27" s="78" t="s">
        <v>5</v>
      </c>
    </row>
    <row r="28" spans="1:13" ht="15" customHeight="1" x14ac:dyDescent="0.35">
      <c r="A28" s="78" t="s">
        <v>35</v>
      </c>
      <c r="B28" s="78" t="s">
        <v>38</v>
      </c>
      <c r="C28" s="78">
        <v>2022</v>
      </c>
      <c r="D28" s="78" t="s">
        <v>758</v>
      </c>
      <c r="E28" s="78">
        <v>0.1</v>
      </c>
      <c r="F28" s="78">
        <v>0</v>
      </c>
      <c r="G28" s="78">
        <v>0</v>
      </c>
      <c r="H28" s="78">
        <v>0</v>
      </c>
      <c r="I28" s="78" t="s">
        <v>775</v>
      </c>
      <c r="K28" s="78" t="s">
        <v>774</v>
      </c>
      <c r="L28" s="78">
        <v>0</v>
      </c>
      <c r="M28" s="78" t="s">
        <v>5</v>
      </c>
    </row>
    <row r="29" spans="1:13" ht="15" customHeight="1" x14ac:dyDescent="0.35">
      <c r="A29" s="78" t="s">
        <v>35</v>
      </c>
      <c r="B29" s="78" t="s">
        <v>39</v>
      </c>
      <c r="C29" s="78">
        <v>2022</v>
      </c>
      <c r="D29" s="78" t="s">
        <v>759</v>
      </c>
      <c r="E29" s="78">
        <v>0.1</v>
      </c>
      <c r="F29" s="78">
        <v>0</v>
      </c>
      <c r="G29" s="78">
        <v>0</v>
      </c>
      <c r="H29" s="78">
        <v>0</v>
      </c>
      <c r="I29" s="78" t="s">
        <v>775</v>
      </c>
      <c r="K29" s="78" t="s">
        <v>774</v>
      </c>
      <c r="L29" s="78">
        <v>0</v>
      </c>
      <c r="M29" s="78" t="s">
        <v>5</v>
      </c>
    </row>
    <row r="30" spans="1:13" ht="15" customHeight="1" x14ac:dyDescent="0.35">
      <c r="A30" s="78" t="s">
        <v>40</v>
      </c>
      <c r="B30" s="78" t="s">
        <v>41</v>
      </c>
      <c r="C30" s="78">
        <v>2022</v>
      </c>
      <c r="D30" s="78" t="s">
        <v>669</v>
      </c>
      <c r="E30" s="78">
        <v>1.1000000000000001</v>
      </c>
      <c r="F30" s="78">
        <v>0</v>
      </c>
      <c r="G30" s="78">
        <v>0</v>
      </c>
      <c r="H30" s="78">
        <v>0</v>
      </c>
      <c r="I30" s="78" t="s">
        <v>775</v>
      </c>
      <c r="K30" s="78" t="s">
        <v>774</v>
      </c>
      <c r="L30" s="78">
        <v>0</v>
      </c>
      <c r="M30" s="78" t="s">
        <v>5</v>
      </c>
    </row>
    <row r="31" spans="1:13" ht="15" customHeight="1" x14ac:dyDescent="0.35">
      <c r="A31" s="78" t="s">
        <v>42</v>
      </c>
      <c r="B31" s="78" t="s">
        <v>43</v>
      </c>
      <c r="C31" s="78">
        <v>2022</v>
      </c>
      <c r="D31" s="78" t="s">
        <v>647</v>
      </c>
      <c r="E31" s="78">
        <v>1.1000000000000001</v>
      </c>
      <c r="F31" s="78">
        <v>0</v>
      </c>
      <c r="G31" s="78">
        <v>0</v>
      </c>
      <c r="H31" s="78">
        <v>0</v>
      </c>
      <c r="I31" s="78" t="s">
        <v>775</v>
      </c>
      <c r="K31" s="78" t="s">
        <v>774</v>
      </c>
      <c r="L31" s="78">
        <v>0</v>
      </c>
      <c r="M31" s="78" t="s">
        <v>5</v>
      </c>
    </row>
    <row r="32" spans="1:13" ht="15" customHeight="1" x14ac:dyDescent="0.35">
      <c r="A32" s="78" t="s">
        <v>44</v>
      </c>
      <c r="B32" s="78" t="s">
        <v>45</v>
      </c>
      <c r="C32" s="78">
        <v>2022</v>
      </c>
      <c r="D32" s="78" t="s">
        <v>647</v>
      </c>
      <c r="E32" s="78">
        <v>1.1000000000000001</v>
      </c>
      <c r="F32" s="78">
        <v>0</v>
      </c>
      <c r="G32" s="78">
        <v>0</v>
      </c>
      <c r="H32" s="78">
        <v>0</v>
      </c>
      <c r="I32" s="78" t="s">
        <v>775</v>
      </c>
      <c r="K32" s="78" t="s">
        <v>774</v>
      </c>
      <c r="L32" s="78">
        <v>0</v>
      </c>
      <c r="M32" s="78" t="s">
        <v>5</v>
      </c>
    </row>
    <row r="33" spans="1:13" ht="15" customHeight="1" x14ac:dyDescent="0.35">
      <c r="A33" s="78" t="s">
        <v>46</v>
      </c>
      <c r="B33" s="78" t="s">
        <v>47</v>
      </c>
      <c r="C33" s="78">
        <v>2022</v>
      </c>
      <c r="D33" s="78" t="s">
        <v>760</v>
      </c>
      <c r="E33" s="78">
        <v>1.1000000000000001</v>
      </c>
      <c r="F33" s="78">
        <v>0</v>
      </c>
      <c r="G33" s="78">
        <v>0</v>
      </c>
      <c r="H33" s="78">
        <v>0</v>
      </c>
      <c r="I33" s="78" t="s">
        <v>775</v>
      </c>
      <c r="K33" s="78" t="s">
        <v>774</v>
      </c>
      <c r="L33" s="78">
        <v>0</v>
      </c>
      <c r="M33" s="78" t="s">
        <v>5</v>
      </c>
    </row>
    <row r="34" spans="1:13" ht="15" customHeight="1" x14ac:dyDescent="0.35">
      <c r="A34" s="78" t="s">
        <v>48</v>
      </c>
      <c r="B34" s="78" t="s">
        <v>49</v>
      </c>
      <c r="C34" s="78">
        <v>2022</v>
      </c>
      <c r="D34" s="78" t="s">
        <v>761</v>
      </c>
      <c r="E34" s="78">
        <v>0</v>
      </c>
      <c r="F34" s="78">
        <v>0</v>
      </c>
      <c r="G34" s="78">
        <v>0</v>
      </c>
      <c r="H34" s="78">
        <v>0</v>
      </c>
      <c r="I34" s="78" t="s">
        <v>775</v>
      </c>
      <c r="K34" s="78" t="s">
        <v>774</v>
      </c>
      <c r="L34" s="78">
        <v>0</v>
      </c>
      <c r="M34" s="78" t="s">
        <v>5</v>
      </c>
    </row>
    <row r="35" spans="1:13" ht="15" customHeight="1" x14ac:dyDescent="0.35">
      <c r="A35" s="78" t="s">
        <v>50</v>
      </c>
      <c r="B35" s="78" t="s">
        <v>51</v>
      </c>
      <c r="C35" s="78">
        <v>2022</v>
      </c>
      <c r="D35" s="78" t="s">
        <v>647</v>
      </c>
      <c r="E35" s="78">
        <v>1.1000000000000001</v>
      </c>
      <c r="F35" s="78">
        <v>0</v>
      </c>
      <c r="G35" s="78">
        <v>0</v>
      </c>
      <c r="H35" s="78">
        <v>0</v>
      </c>
      <c r="I35" s="78" t="s">
        <v>775</v>
      </c>
      <c r="K35" s="78" t="s">
        <v>774</v>
      </c>
      <c r="L35" s="78">
        <v>0</v>
      </c>
      <c r="M35" s="78" t="s">
        <v>5</v>
      </c>
    </row>
    <row r="36" spans="1:13" ht="15" customHeight="1" x14ac:dyDescent="0.35">
      <c r="A36" s="78" t="s">
        <v>50</v>
      </c>
      <c r="B36" s="78" t="s">
        <v>52</v>
      </c>
      <c r="C36" s="78">
        <v>2022</v>
      </c>
      <c r="D36" s="78" t="s">
        <v>647</v>
      </c>
      <c r="E36" s="78">
        <v>1.1000000000000001</v>
      </c>
      <c r="F36" s="78">
        <v>0</v>
      </c>
      <c r="G36" s="78">
        <v>0</v>
      </c>
      <c r="H36" s="78">
        <v>0</v>
      </c>
      <c r="I36" s="78" t="s">
        <v>775</v>
      </c>
      <c r="K36" s="78" t="s">
        <v>774</v>
      </c>
      <c r="L36" s="78">
        <v>0</v>
      </c>
      <c r="M36" s="78" t="s">
        <v>5</v>
      </c>
    </row>
    <row r="37" spans="1:13" ht="15" customHeight="1" x14ac:dyDescent="0.35">
      <c r="A37" s="78" t="s">
        <v>50</v>
      </c>
      <c r="B37" s="78" t="s">
        <v>53</v>
      </c>
      <c r="C37" s="78">
        <v>2022</v>
      </c>
      <c r="D37" s="78" t="s">
        <v>647</v>
      </c>
      <c r="E37" s="78">
        <v>1.1000000000000001</v>
      </c>
      <c r="F37" s="78">
        <v>0</v>
      </c>
      <c r="G37" s="78">
        <v>0</v>
      </c>
      <c r="H37" s="78">
        <v>0</v>
      </c>
      <c r="I37" s="78" t="s">
        <v>775</v>
      </c>
      <c r="K37" s="78" t="s">
        <v>774</v>
      </c>
      <c r="L37" s="78">
        <v>0</v>
      </c>
      <c r="M37" s="78" t="s">
        <v>5</v>
      </c>
    </row>
    <row r="38" spans="1:13" ht="15" customHeight="1" x14ac:dyDescent="0.35">
      <c r="A38" s="78" t="s">
        <v>50</v>
      </c>
      <c r="B38" s="78" t="s">
        <v>54</v>
      </c>
      <c r="C38" s="78">
        <v>2022</v>
      </c>
      <c r="D38" s="78" t="s">
        <v>647</v>
      </c>
      <c r="E38" s="78">
        <v>1.1000000000000001</v>
      </c>
      <c r="F38" s="78">
        <v>0</v>
      </c>
      <c r="G38" s="78">
        <v>0</v>
      </c>
      <c r="H38" s="78">
        <v>0</v>
      </c>
      <c r="I38" s="78" t="s">
        <v>775</v>
      </c>
      <c r="K38" s="78" t="s">
        <v>774</v>
      </c>
      <c r="L38" s="78">
        <v>0</v>
      </c>
      <c r="M38" s="78" t="s">
        <v>5</v>
      </c>
    </row>
    <row r="39" spans="1:13" ht="15" customHeight="1" x14ac:dyDescent="0.35">
      <c r="A39" s="78" t="s">
        <v>55</v>
      </c>
      <c r="B39" s="78" t="s">
        <v>56</v>
      </c>
      <c r="C39" s="78">
        <v>2022</v>
      </c>
      <c r="D39" s="78" t="s">
        <v>662</v>
      </c>
      <c r="E39" s="78">
        <v>1.1000000000000001</v>
      </c>
      <c r="F39" s="78">
        <v>0</v>
      </c>
      <c r="G39" s="78">
        <v>0</v>
      </c>
      <c r="H39" s="78">
        <v>0</v>
      </c>
      <c r="I39" s="78" t="s">
        <v>775</v>
      </c>
      <c r="K39" s="78" t="s">
        <v>774</v>
      </c>
      <c r="L39" s="78">
        <v>0</v>
      </c>
      <c r="M39" s="78" t="s">
        <v>5</v>
      </c>
    </row>
    <row r="40" spans="1:13" ht="15" customHeight="1" x14ac:dyDescent="0.35">
      <c r="A40" s="78" t="s">
        <v>55</v>
      </c>
      <c r="B40" s="78" t="s">
        <v>57</v>
      </c>
      <c r="C40" s="78">
        <v>2022</v>
      </c>
      <c r="D40" s="78" t="s">
        <v>662</v>
      </c>
      <c r="E40" s="78">
        <v>1.1000000000000001</v>
      </c>
      <c r="F40" s="78">
        <v>0</v>
      </c>
      <c r="G40" s="78">
        <v>0</v>
      </c>
      <c r="H40" s="78">
        <v>0</v>
      </c>
      <c r="I40" s="78" t="s">
        <v>775</v>
      </c>
      <c r="K40" s="78" t="s">
        <v>774</v>
      </c>
      <c r="L40" s="78">
        <v>0</v>
      </c>
      <c r="M40" s="78" t="s">
        <v>5</v>
      </c>
    </row>
    <row r="41" spans="1:13" ht="15" customHeight="1" x14ac:dyDescent="0.35">
      <c r="A41" s="78" t="s">
        <v>58</v>
      </c>
      <c r="B41" s="78" t="s">
        <v>59</v>
      </c>
      <c r="C41" s="78">
        <v>2022</v>
      </c>
      <c r="D41" s="78" t="s">
        <v>638</v>
      </c>
      <c r="E41" s="78">
        <v>1.1000000000000001</v>
      </c>
      <c r="F41" s="78">
        <v>0</v>
      </c>
      <c r="G41" s="78">
        <v>0</v>
      </c>
      <c r="H41" s="78">
        <v>0</v>
      </c>
      <c r="I41" s="78" t="s">
        <v>775</v>
      </c>
      <c r="K41" s="78" t="s">
        <v>774</v>
      </c>
      <c r="L41" s="78">
        <v>0</v>
      </c>
      <c r="M41" s="78" t="s">
        <v>5</v>
      </c>
    </row>
    <row r="42" spans="1:13" ht="15" customHeight="1" x14ac:dyDescent="0.35">
      <c r="A42" s="78" t="s">
        <v>58</v>
      </c>
      <c r="B42" s="78" t="s">
        <v>60</v>
      </c>
      <c r="C42" s="78">
        <v>2022</v>
      </c>
      <c r="D42" s="78" t="s">
        <v>638</v>
      </c>
      <c r="E42" s="78">
        <v>1.1000000000000001</v>
      </c>
      <c r="F42" s="78">
        <v>0</v>
      </c>
      <c r="G42" s="78">
        <v>0</v>
      </c>
      <c r="H42" s="78">
        <v>0</v>
      </c>
      <c r="I42" s="78" t="s">
        <v>775</v>
      </c>
      <c r="K42" s="78" t="s">
        <v>774</v>
      </c>
      <c r="L42" s="78">
        <v>0</v>
      </c>
      <c r="M42" s="78" t="s">
        <v>5</v>
      </c>
    </row>
    <row r="43" spans="1:13" ht="15" customHeight="1" x14ac:dyDescent="0.35">
      <c r="A43" s="78" t="s">
        <v>58</v>
      </c>
      <c r="B43" s="78" t="s">
        <v>61</v>
      </c>
      <c r="C43" s="78">
        <v>2022</v>
      </c>
      <c r="D43" s="78" t="s">
        <v>647</v>
      </c>
      <c r="E43" s="78">
        <v>1.1000000000000001</v>
      </c>
      <c r="F43" s="78">
        <v>0</v>
      </c>
      <c r="G43" s="78">
        <v>0</v>
      </c>
      <c r="H43" s="78">
        <v>0</v>
      </c>
      <c r="I43" s="78" t="s">
        <v>775</v>
      </c>
      <c r="K43" s="78" t="s">
        <v>774</v>
      </c>
      <c r="L43" s="78">
        <v>0</v>
      </c>
      <c r="M43" s="78" t="s">
        <v>5</v>
      </c>
    </row>
    <row r="44" spans="1:13" ht="15" customHeight="1" x14ac:dyDescent="0.35">
      <c r="A44" s="78" t="s">
        <v>62</v>
      </c>
      <c r="B44" s="78" t="s">
        <v>63</v>
      </c>
      <c r="C44" s="78">
        <v>2022</v>
      </c>
      <c r="D44" s="78" t="s">
        <v>762</v>
      </c>
      <c r="E44" s="78">
        <v>2.2959999999999998</v>
      </c>
      <c r="F44" s="78">
        <v>371.4</v>
      </c>
      <c r="G44" s="78">
        <v>0.54900000000000004</v>
      </c>
      <c r="H44" s="78">
        <v>0.3201</v>
      </c>
      <c r="I44" s="78" t="s">
        <v>775</v>
      </c>
      <c r="K44" s="78" t="s">
        <v>774</v>
      </c>
      <c r="L44" s="78">
        <v>0</v>
      </c>
      <c r="M44" s="78" t="s">
        <v>5</v>
      </c>
    </row>
    <row r="45" spans="1:13" ht="15" customHeight="1" x14ac:dyDescent="0.35">
      <c r="A45" s="78" t="s">
        <v>62</v>
      </c>
      <c r="B45" s="78" t="s">
        <v>64</v>
      </c>
      <c r="C45" s="78">
        <v>2022</v>
      </c>
      <c r="D45" s="78" t="s">
        <v>763</v>
      </c>
      <c r="E45" s="78">
        <v>0.03</v>
      </c>
      <c r="F45" s="78">
        <v>4</v>
      </c>
      <c r="G45" s="78">
        <v>0</v>
      </c>
      <c r="H45" s="78">
        <v>0</v>
      </c>
      <c r="I45" s="78" t="s">
        <v>775</v>
      </c>
      <c r="K45" s="78" t="s">
        <v>774</v>
      </c>
      <c r="L45" s="78">
        <v>0</v>
      </c>
      <c r="M45" s="78" t="s">
        <v>5</v>
      </c>
    </row>
    <row r="46" spans="1:13" ht="15" customHeight="1" x14ac:dyDescent="0.35">
      <c r="A46" s="78" t="s">
        <v>65</v>
      </c>
      <c r="B46" s="78" t="s">
        <v>66</v>
      </c>
      <c r="C46" s="78">
        <v>2022</v>
      </c>
      <c r="D46" s="78" t="s">
        <v>5</v>
      </c>
      <c r="E46" s="78" t="s">
        <v>5</v>
      </c>
      <c r="F46" s="78" t="s">
        <v>5</v>
      </c>
      <c r="G46" s="78" t="s">
        <v>5</v>
      </c>
      <c r="H46" s="78" t="s">
        <v>5</v>
      </c>
      <c r="I46" s="78" t="s">
        <v>774</v>
      </c>
      <c r="K46" s="78" t="s">
        <v>774</v>
      </c>
      <c r="L46" s="78">
        <v>0</v>
      </c>
      <c r="M46" s="78" t="s">
        <v>5</v>
      </c>
    </row>
    <row r="47" spans="1:13" ht="15" customHeight="1" x14ac:dyDescent="0.35">
      <c r="A47" s="78" t="s">
        <v>67</v>
      </c>
      <c r="B47" s="78" t="s">
        <v>68</v>
      </c>
      <c r="C47" s="78">
        <v>2022</v>
      </c>
      <c r="D47" s="78" t="s">
        <v>764</v>
      </c>
      <c r="E47" s="78">
        <v>2.2999999999999998</v>
      </c>
      <c r="F47" s="78">
        <v>372</v>
      </c>
      <c r="G47" s="78">
        <v>0.55000000000000004</v>
      </c>
      <c r="H47" s="78">
        <v>0.3206</v>
      </c>
      <c r="I47" s="78" t="s">
        <v>774</v>
      </c>
      <c r="K47" s="78" t="s">
        <v>774</v>
      </c>
      <c r="L47" s="78">
        <v>0</v>
      </c>
      <c r="M47" s="78" t="s">
        <v>5</v>
      </c>
    </row>
    <row r="48" spans="1:13" ht="15" customHeight="1" x14ac:dyDescent="0.35">
      <c r="A48" s="78" t="s">
        <v>69</v>
      </c>
      <c r="B48" s="78" t="s">
        <v>70</v>
      </c>
      <c r="C48" s="78">
        <v>2022</v>
      </c>
      <c r="D48" s="78" t="s">
        <v>765</v>
      </c>
      <c r="E48" s="78">
        <v>0.19400000000000001</v>
      </c>
      <c r="F48" s="78">
        <v>0</v>
      </c>
      <c r="G48" s="78">
        <v>0</v>
      </c>
      <c r="H48" s="78">
        <v>0</v>
      </c>
      <c r="I48" s="78" t="s">
        <v>775</v>
      </c>
      <c r="K48" s="78" t="s">
        <v>774</v>
      </c>
      <c r="L48" s="78">
        <v>0</v>
      </c>
      <c r="M48" s="78" t="s">
        <v>5</v>
      </c>
    </row>
    <row r="49" spans="1:13" ht="15" customHeight="1" x14ac:dyDescent="0.35">
      <c r="A49" s="78" t="s">
        <v>69</v>
      </c>
      <c r="B49" s="78" t="s">
        <v>71</v>
      </c>
      <c r="C49" s="78">
        <v>2022</v>
      </c>
      <c r="D49" s="78" t="s">
        <v>766</v>
      </c>
      <c r="E49" s="78">
        <v>0.19400000000000001</v>
      </c>
      <c r="F49" s="78">
        <v>0</v>
      </c>
      <c r="G49" s="78">
        <v>0</v>
      </c>
      <c r="H49" s="78">
        <v>0</v>
      </c>
      <c r="I49" s="78" t="s">
        <v>775</v>
      </c>
      <c r="K49" s="78" t="s">
        <v>774</v>
      </c>
      <c r="L49" s="78">
        <v>0</v>
      </c>
      <c r="M49" s="78" t="s">
        <v>5</v>
      </c>
    </row>
    <row r="50" spans="1:13" ht="15" customHeight="1" x14ac:dyDescent="0.35">
      <c r="A50" s="78" t="s">
        <v>72</v>
      </c>
      <c r="B50" s="78" t="s">
        <v>73</v>
      </c>
      <c r="C50" s="78">
        <v>2022</v>
      </c>
      <c r="D50" s="78" t="s">
        <v>647</v>
      </c>
      <c r="E50" s="78">
        <v>1.1000000000000001</v>
      </c>
      <c r="F50" s="78">
        <v>0</v>
      </c>
      <c r="G50" s="78">
        <v>0</v>
      </c>
      <c r="H50" s="78">
        <v>0</v>
      </c>
      <c r="I50" s="78" t="s">
        <v>775</v>
      </c>
      <c r="K50" s="78" t="s">
        <v>774</v>
      </c>
      <c r="L50" s="78">
        <v>0</v>
      </c>
      <c r="M50" s="78" t="s">
        <v>5</v>
      </c>
    </row>
    <row r="51" spans="1:13" ht="15" customHeight="1" x14ac:dyDescent="0.35">
      <c r="A51" s="78" t="s">
        <v>72</v>
      </c>
      <c r="B51" s="78" t="s">
        <v>74</v>
      </c>
      <c r="C51" s="78">
        <v>2022</v>
      </c>
      <c r="D51" s="78" t="s">
        <v>647</v>
      </c>
      <c r="E51" s="78">
        <v>1.1000000000000001</v>
      </c>
      <c r="F51" s="78">
        <v>0</v>
      </c>
      <c r="G51" s="78">
        <v>0</v>
      </c>
      <c r="H51" s="78">
        <v>0</v>
      </c>
      <c r="I51" s="78" t="s">
        <v>775</v>
      </c>
      <c r="K51" s="78" t="s">
        <v>774</v>
      </c>
      <c r="L51" s="78">
        <v>0</v>
      </c>
      <c r="M51" s="78" t="s">
        <v>5</v>
      </c>
    </row>
    <row r="52" spans="1:13" ht="15" customHeight="1" x14ac:dyDescent="0.35">
      <c r="A52" s="78" t="s">
        <v>72</v>
      </c>
      <c r="B52" s="78" t="s">
        <v>75</v>
      </c>
      <c r="C52" s="78">
        <v>2022</v>
      </c>
      <c r="D52" s="78" t="s">
        <v>647</v>
      </c>
      <c r="E52" s="78">
        <v>1.1000000000000001</v>
      </c>
      <c r="F52" s="78">
        <v>0</v>
      </c>
      <c r="G52" s="78">
        <v>0</v>
      </c>
      <c r="H52" s="78">
        <v>0</v>
      </c>
      <c r="I52" s="78" t="s">
        <v>775</v>
      </c>
      <c r="K52" s="78" t="s">
        <v>774</v>
      </c>
      <c r="L52" s="78">
        <v>0</v>
      </c>
      <c r="M52" s="78" t="s">
        <v>5</v>
      </c>
    </row>
    <row r="53" spans="1:13" ht="15" customHeight="1" x14ac:dyDescent="0.35">
      <c r="A53" s="78" t="s">
        <v>76</v>
      </c>
      <c r="B53" s="78" t="s">
        <v>77</v>
      </c>
      <c r="C53" s="78">
        <v>2022</v>
      </c>
      <c r="D53" s="78" t="s">
        <v>767</v>
      </c>
      <c r="E53" s="78">
        <v>7.0000000000000007E-2</v>
      </c>
      <c r="F53" s="78">
        <v>0</v>
      </c>
      <c r="G53" s="78">
        <v>0</v>
      </c>
      <c r="H53" s="78">
        <v>0</v>
      </c>
      <c r="I53" s="78" t="s">
        <v>775</v>
      </c>
      <c r="K53" s="78" t="s">
        <v>774</v>
      </c>
      <c r="L53" s="78">
        <v>0</v>
      </c>
      <c r="M53" s="78" t="s">
        <v>5</v>
      </c>
    </row>
    <row r="54" spans="1:13" ht="15" customHeight="1" x14ac:dyDescent="0.35">
      <c r="A54" s="78" t="s">
        <v>76</v>
      </c>
      <c r="B54" s="78" t="s">
        <v>78</v>
      </c>
      <c r="C54" s="78">
        <v>2022</v>
      </c>
      <c r="D54" s="78" t="s">
        <v>767</v>
      </c>
      <c r="E54" s="78">
        <v>7.0000000000000007E-2</v>
      </c>
      <c r="F54" s="78">
        <v>0</v>
      </c>
      <c r="G54" s="78">
        <v>0</v>
      </c>
      <c r="H54" s="78">
        <v>0</v>
      </c>
      <c r="I54" s="78" t="s">
        <v>775</v>
      </c>
      <c r="K54" s="78" t="s">
        <v>774</v>
      </c>
      <c r="L54" s="78">
        <v>13.5</v>
      </c>
      <c r="M54" s="78">
        <v>0.02</v>
      </c>
    </row>
    <row r="55" spans="1:13" ht="15" customHeight="1" x14ac:dyDescent="0.35">
      <c r="A55" s="78" t="s">
        <v>76</v>
      </c>
      <c r="B55" s="78" t="s">
        <v>79</v>
      </c>
      <c r="C55" s="78">
        <v>2022</v>
      </c>
      <c r="D55" s="78" t="s">
        <v>5</v>
      </c>
      <c r="E55" s="78">
        <v>2.2999999999999998</v>
      </c>
      <c r="F55" s="78">
        <v>372</v>
      </c>
      <c r="G55" s="78">
        <v>0.55000000000000004</v>
      </c>
      <c r="H55" s="78">
        <v>0.3206</v>
      </c>
      <c r="I55" s="78" t="s">
        <v>774</v>
      </c>
      <c r="K55" s="78" t="s">
        <v>774</v>
      </c>
      <c r="L55" s="78">
        <v>0</v>
      </c>
      <c r="M55" s="78" t="s">
        <v>5</v>
      </c>
    </row>
    <row r="56" spans="1:13" ht="15" customHeight="1" x14ac:dyDescent="0.35">
      <c r="A56" s="78" t="s">
        <v>76</v>
      </c>
      <c r="B56" s="78" t="s">
        <v>80</v>
      </c>
      <c r="C56" s="78">
        <v>2022</v>
      </c>
      <c r="D56" s="78" t="s">
        <v>767</v>
      </c>
      <c r="E56" s="78">
        <v>7.0000000000000007E-2</v>
      </c>
      <c r="F56" s="78">
        <v>0</v>
      </c>
      <c r="G56" s="78">
        <v>0</v>
      </c>
      <c r="H56" s="78">
        <v>0</v>
      </c>
      <c r="I56" s="78" t="s">
        <v>775</v>
      </c>
      <c r="K56" s="78" t="s">
        <v>774</v>
      </c>
      <c r="L56" s="78">
        <v>0</v>
      </c>
      <c r="M56" s="78" t="s">
        <v>5</v>
      </c>
    </row>
    <row r="57" spans="1:13" ht="15" customHeight="1" x14ac:dyDescent="0.35">
      <c r="A57" s="78" t="s">
        <v>76</v>
      </c>
      <c r="B57" s="78" t="s">
        <v>81</v>
      </c>
      <c r="C57" s="78">
        <v>2022</v>
      </c>
      <c r="D57" s="78" t="s">
        <v>767</v>
      </c>
      <c r="E57" s="78">
        <v>7.0000000000000007E-2</v>
      </c>
      <c r="F57" s="78">
        <v>0</v>
      </c>
      <c r="G57" s="78">
        <v>0</v>
      </c>
      <c r="H57" s="78">
        <v>0</v>
      </c>
      <c r="I57" s="78" t="s">
        <v>775</v>
      </c>
      <c r="K57" s="78" t="s">
        <v>774</v>
      </c>
      <c r="L57" s="78">
        <v>0</v>
      </c>
      <c r="M57" s="78" t="s">
        <v>5</v>
      </c>
    </row>
    <row r="58" spans="1:13" ht="15" customHeight="1" x14ac:dyDescent="0.35">
      <c r="A58" s="78" t="s">
        <v>76</v>
      </c>
      <c r="B58" s="78" t="s">
        <v>82</v>
      </c>
      <c r="C58" s="78">
        <v>2022</v>
      </c>
      <c r="D58" s="78" t="s">
        <v>768</v>
      </c>
      <c r="E58" s="78">
        <v>7.0000000000000007E-2</v>
      </c>
      <c r="F58" s="78">
        <v>0</v>
      </c>
      <c r="G58" s="78">
        <v>0</v>
      </c>
      <c r="H58" s="78">
        <v>0</v>
      </c>
      <c r="I58" s="78" t="s">
        <v>775</v>
      </c>
      <c r="K58" s="78" t="s">
        <v>774</v>
      </c>
      <c r="L58" s="78">
        <v>0</v>
      </c>
      <c r="M58" s="78" t="s">
        <v>5</v>
      </c>
    </row>
    <row r="59" spans="1:13" ht="15" customHeight="1" x14ac:dyDescent="0.35">
      <c r="A59" s="78" t="s">
        <v>76</v>
      </c>
      <c r="B59" s="78" t="s">
        <v>85</v>
      </c>
      <c r="C59" s="78">
        <v>2022</v>
      </c>
      <c r="D59" s="78" t="s">
        <v>5</v>
      </c>
      <c r="E59" s="78">
        <v>2.2999999999999998</v>
      </c>
      <c r="F59" s="78">
        <v>372</v>
      </c>
      <c r="G59" s="78">
        <v>0.55000000000000004</v>
      </c>
      <c r="H59" s="78">
        <v>0.3206</v>
      </c>
      <c r="I59" s="78" t="s">
        <v>774</v>
      </c>
      <c r="K59" s="78" t="s">
        <v>774</v>
      </c>
      <c r="L59" s="78">
        <v>0</v>
      </c>
      <c r="M59" s="78" t="s">
        <v>5</v>
      </c>
    </row>
    <row r="60" spans="1:13" ht="15" customHeight="1" x14ac:dyDescent="0.35">
      <c r="A60" s="78" t="s">
        <v>76</v>
      </c>
      <c r="B60" s="78" t="s">
        <v>86</v>
      </c>
      <c r="C60" s="78">
        <v>2022</v>
      </c>
      <c r="D60" s="78" t="s">
        <v>767</v>
      </c>
      <c r="E60" s="78">
        <v>7.0000000000000007E-2</v>
      </c>
      <c r="F60" s="78">
        <v>0</v>
      </c>
      <c r="G60" s="78">
        <v>0</v>
      </c>
      <c r="H60" s="78">
        <v>0</v>
      </c>
      <c r="I60" s="78" t="s">
        <v>775</v>
      </c>
      <c r="K60" s="78" t="s">
        <v>774</v>
      </c>
      <c r="L60" s="78">
        <v>0</v>
      </c>
      <c r="M60" s="78" t="s">
        <v>5</v>
      </c>
    </row>
    <row r="61" spans="1:13" ht="15" customHeight="1" x14ac:dyDescent="0.35">
      <c r="A61" s="78" t="s">
        <v>76</v>
      </c>
      <c r="B61" s="78" t="s">
        <v>87</v>
      </c>
      <c r="C61" s="78">
        <v>2022</v>
      </c>
      <c r="D61" s="78" t="s">
        <v>5</v>
      </c>
      <c r="E61" s="78" t="s">
        <v>5</v>
      </c>
      <c r="F61" s="78" t="s">
        <v>5</v>
      </c>
      <c r="G61" s="78" t="s">
        <v>5</v>
      </c>
      <c r="H61" s="78" t="s">
        <v>5</v>
      </c>
      <c r="I61" s="78" t="s">
        <v>774</v>
      </c>
      <c r="K61" s="78" t="s">
        <v>774</v>
      </c>
      <c r="L61" s="78">
        <v>0</v>
      </c>
      <c r="M61" s="78" t="s">
        <v>5</v>
      </c>
    </row>
    <row r="62" spans="1:13" ht="15" customHeight="1" x14ac:dyDescent="0.35">
      <c r="A62" s="78" t="s">
        <v>76</v>
      </c>
      <c r="B62" s="78" t="s">
        <v>88</v>
      </c>
      <c r="C62" s="78">
        <v>2022</v>
      </c>
      <c r="D62" s="78" t="s">
        <v>646</v>
      </c>
      <c r="E62" s="78">
        <v>7.0000000000000007E-2</v>
      </c>
      <c r="F62" s="78">
        <v>0</v>
      </c>
      <c r="G62" s="78">
        <v>0</v>
      </c>
      <c r="H62" s="78">
        <v>0</v>
      </c>
      <c r="I62" s="78" t="s">
        <v>775</v>
      </c>
      <c r="K62" s="78" t="s">
        <v>774</v>
      </c>
      <c r="L62" s="78">
        <v>0</v>
      </c>
      <c r="M62" s="78" t="s">
        <v>5</v>
      </c>
    </row>
    <row r="63" spans="1:13" ht="15" customHeight="1" x14ac:dyDescent="0.35">
      <c r="A63" s="78" t="s">
        <v>76</v>
      </c>
      <c r="B63" s="78" t="s">
        <v>89</v>
      </c>
      <c r="C63" s="78">
        <v>2022</v>
      </c>
      <c r="D63" s="78" t="s">
        <v>769</v>
      </c>
      <c r="E63" s="78">
        <v>7.0000000000000007E-2</v>
      </c>
      <c r="F63" s="78">
        <v>0</v>
      </c>
      <c r="G63" s="78">
        <v>0</v>
      </c>
      <c r="H63" s="78">
        <v>0</v>
      </c>
      <c r="I63" s="78" t="s">
        <v>775</v>
      </c>
      <c r="K63" s="78" t="s">
        <v>774</v>
      </c>
      <c r="L63" s="78">
        <v>0</v>
      </c>
      <c r="M63" s="78" t="s">
        <v>5</v>
      </c>
    </row>
    <row r="64" spans="1:13" ht="15" customHeight="1" x14ac:dyDescent="0.35">
      <c r="A64" s="78" t="s">
        <v>76</v>
      </c>
      <c r="B64" s="78" t="s">
        <v>90</v>
      </c>
      <c r="C64" s="78">
        <v>2022</v>
      </c>
      <c r="D64" s="78" t="s">
        <v>647</v>
      </c>
      <c r="E64" s="78">
        <v>1.1000000000000001</v>
      </c>
      <c r="F64" s="78">
        <v>0</v>
      </c>
      <c r="G64" s="78">
        <v>0</v>
      </c>
      <c r="H64" s="78">
        <v>0</v>
      </c>
      <c r="I64" s="78" t="s">
        <v>775</v>
      </c>
      <c r="K64" s="78" t="s">
        <v>774</v>
      </c>
      <c r="L64" s="78">
        <v>0</v>
      </c>
      <c r="M64" s="78" t="s">
        <v>5</v>
      </c>
    </row>
    <row r="65" spans="1:13" ht="15" customHeight="1" x14ac:dyDescent="0.35">
      <c r="A65" s="78" t="s">
        <v>76</v>
      </c>
      <c r="B65" s="78" t="s">
        <v>807</v>
      </c>
      <c r="C65" s="78">
        <v>2022</v>
      </c>
      <c r="D65" s="78" t="s">
        <v>767</v>
      </c>
      <c r="E65" s="78">
        <v>7.0000000000000007E-2</v>
      </c>
      <c r="F65" s="78">
        <v>0</v>
      </c>
      <c r="G65" s="78">
        <v>0</v>
      </c>
      <c r="H65" s="78">
        <v>0</v>
      </c>
      <c r="I65" s="78" t="s">
        <v>775</v>
      </c>
      <c r="K65" s="78" t="s">
        <v>774</v>
      </c>
      <c r="L65" s="78">
        <v>0</v>
      </c>
      <c r="M65" s="78" t="s">
        <v>5</v>
      </c>
    </row>
    <row r="66" spans="1:13" ht="15" customHeight="1" x14ac:dyDescent="0.35">
      <c r="A66" s="78" t="s">
        <v>76</v>
      </c>
      <c r="B66" s="78" t="s">
        <v>92</v>
      </c>
      <c r="C66" s="78">
        <v>2022</v>
      </c>
      <c r="D66" s="78" t="s">
        <v>767</v>
      </c>
      <c r="E66" s="78">
        <v>7.0000000000000007E-2</v>
      </c>
      <c r="F66" s="78">
        <v>0</v>
      </c>
      <c r="G66" s="78">
        <v>0</v>
      </c>
      <c r="H66" s="78">
        <v>0</v>
      </c>
      <c r="I66" s="78" t="s">
        <v>775</v>
      </c>
      <c r="K66" s="78" t="s">
        <v>774</v>
      </c>
      <c r="L66" s="78">
        <v>0</v>
      </c>
      <c r="M66" s="78" t="s">
        <v>5</v>
      </c>
    </row>
    <row r="67" spans="1:13" ht="15" customHeight="1" x14ac:dyDescent="0.35">
      <c r="A67" s="78" t="s">
        <v>76</v>
      </c>
      <c r="B67" s="78" t="s">
        <v>93</v>
      </c>
      <c r="C67" s="78">
        <v>2022</v>
      </c>
      <c r="D67" s="78" t="s">
        <v>767</v>
      </c>
      <c r="E67" s="78">
        <v>7.0000000000000007E-2</v>
      </c>
      <c r="F67" s="78">
        <v>0</v>
      </c>
      <c r="G67" s="78">
        <v>0</v>
      </c>
      <c r="H67" s="78">
        <v>0</v>
      </c>
      <c r="I67" s="78" t="s">
        <v>775</v>
      </c>
      <c r="K67" s="78" t="s">
        <v>774</v>
      </c>
      <c r="L67" s="78">
        <v>0</v>
      </c>
      <c r="M67" s="78" t="s">
        <v>5</v>
      </c>
    </row>
    <row r="68" spans="1:13" ht="15" customHeight="1" x14ac:dyDescent="0.35">
      <c r="A68" s="78" t="s">
        <v>76</v>
      </c>
      <c r="B68" s="78" t="s">
        <v>94</v>
      </c>
      <c r="C68" s="78">
        <v>2022</v>
      </c>
      <c r="D68" s="78" t="s">
        <v>5</v>
      </c>
      <c r="E68" s="78" t="s">
        <v>5</v>
      </c>
      <c r="F68" s="78" t="s">
        <v>5</v>
      </c>
      <c r="G68" s="78" t="s">
        <v>5</v>
      </c>
      <c r="H68" s="78" t="s">
        <v>5</v>
      </c>
      <c r="I68" s="78" t="s">
        <v>774</v>
      </c>
      <c r="K68" s="78" t="s">
        <v>774</v>
      </c>
      <c r="L68" s="78">
        <v>0</v>
      </c>
      <c r="M68" s="78" t="s">
        <v>5</v>
      </c>
    </row>
    <row r="69" spans="1:13" ht="15" customHeight="1" x14ac:dyDescent="0.35">
      <c r="A69" s="78" t="s">
        <v>76</v>
      </c>
      <c r="B69" s="78" t="s">
        <v>95</v>
      </c>
      <c r="C69" s="78">
        <v>2022</v>
      </c>
      <c r="D69" s="78" t="s">
        <v>768</v>
      </c>
      <c r="E69" s="78">
        <v>7.0000000000000007E-2</v>
      </c>
      <c r="F69" s="78">
        <v>0</v>
      </c>
      <c r="G69" s="78">
        <v>0</v>
      </c>
      <c r="H69" s="78">
        <v>0</v>
      </c>
      <c r="I69" s="78" t="s">
        <v>775</v>
      </c>
      <c r="K69" s="78" t="s">
        <v>774</v>
      </c>
      <c r="L69" s="78">
        <v>0</v>
      </c>
      <c r="M69" s="78" t="s">
        <v>5</v>
      </c>
    </row>
    <row r="70" spans="1:13" ht="15" customHeight="1" x14ac:dyDescent="0.35">
      <c r="A70" s="78" t="s">
        <v>76</v>
      </c>
      <c r="B70" s="78" t="s">
        <v>96</v>
      </c>
      <c r="C70" s="78">
        <v>2022</v>
      </c>
      <c r="D70" s="78" t="s">
        <v>768</v>
      </c>
      <c r="E70" s="78">
        <v>7.0000000000000007E-2</v>
      </c>
      <c r="F70" s="78">
        <v>0</v>
      </c>
      <c r="G70" s="78">
        <v>0</v>
      </c>
      <c r="H70" s="78">
        <v>0</v>
      </c>
      <c r="I70" s="78" t="s">
        <v>775</v>
      </c>
      <c r="K70" s="78" t="s">
        <v>774</v>
      </c>
      <c r="L70" s="78">
        <v>0</v>
      </c>
      <c r="M70" s="78" t="s">
        <v>5</v>
      </c>
    </row>
    <row r="71" spans="1:13" ht="15" customHeight="1" x14ac:dyDescent="0.35">
      <c r="A71" s="78" t="s">
        <v>76</v>
      </c>
      <c r="B71" s="78" t="s">
        <v>97</v>
      </c>
      <c r="C71" s="78">
        <v>2022</v>
      </c>
      <c r="D71" s="78" t="s">
        <v>767</v>
      </c>
      <c r="E71" s="78">
        <v>7.0000000000000007E-2</v>
      </c>
      <c r="F71" s="78">
        <v>0</v>
      </c>
      <c r="G71" s="78">
        <v>0</v>
      </c>
      <c r="H71" s="78">
        <v>0</v>
      </c>
      <c r="I71" s="78" t="s">
        <v>775</v>
      </c>
      <c r="K71" s="78" t="s">
        <v>774</v>
      </c>
      <c r="L71" s="78">
        <v>0</v>
      </c>
      <c r="M71" s="78" t="s">
        <v>5</v>
      </c>
    </row>
    <row r="72" spans="1:13" ht="15" customHeight="1" x14ac:dyDescent="0.35">
      <c r="A72" s="78" t="s">
        <v>98</v>
      </c>
      <c r="B72" s="78" t="s">
        <v>98</v>
      </c>
      <c r="C72" s="78">
        <v>2022</v>
      </c>
      <c r="D72" s="78" t="s">
        <v>5</v>
      </c>
      <c r="E72" s="78">
        <v>2.2999999999999998</v>
      </c>
      <c r="F72" s="78">
        <v>372</v>
      </c>
      <c r="G72" s="78">
        <v>0.55000000000000004</v>
      </c>
      <c r="H72" s="78">
        <v>0.3206</v>
      </c>
      <c r="I72" s="78" t="s">
        <v>774</v>
      </c>
      <c r="K72" s="78" t="s">
        <v>774</v>
      </c>
      <c r="L72" s="78">
        <v>0</v>
      </c>
      <c r="M72" s="78" t="s">
        <v>5</v>
      </c>
    </row>
    <row r="73" spans="1:13" ht="15" customHeight="1" x14ac:dyDescent="0.35">
      <c r="A73" s="78" t="s">
        <v>99</v>
      </c>
      <c r="B73" s="78" t="s">
        <v>100</v>
      </c>
      <c r="C73" s="78">
        <v>2022</v>
      </c>
      <c r="D73" s="78" t="s">
        <v>770</v>
      </c>
      <c r="E73" s="78">
        <v>1.22</v>
      </c>
      <c r="F73" s="78">
        <v>0</v>
      </c>
      <c r="G73" s="78">
        <v>0</v>
      </c>
      <c r="H73" s="78">
        <v>0</v>
      </c>
      <c r="I73" s="78" t="s">
        <v>775</v>
      </c>
      <c r="K73" s="78" t="s">
        <v>774</v>
      </c>
      <c r="L73" s="78">
        <v>0</v>
      </c>
      <c r="M73" s="78" t="s">
        <v>5</v>
      </c>
    </row>
    <row r="74" spans="1:13" ht="15" customHeight="1" x14ac:dyDescent="0.35">
      <c r="A74" s="78" t="s">
        <v>99</v>
      </c>
      <c r="B74" s="78" t="s">
        <v>101</v>
      </c>
      <c r="C74" s="78">
        <v>2022</v>
      </c>
      <c r="D74" s="78" t="s">
        <v>770</v>
      </c>
      <c r="E74" s="78">
        <v>2.2999999999999998</v>
      </c>
      <c r="F74" s="78">
        <v>0</v>
      </c>
      <c r="G74" s="78">
        <v>0</v>
      </c>
      <c r="H74" s="78">
        <v>0</v>
      </c>
      <c r="I74" s="78" t="s">
        <v>775</v>
      </c>
      <c r="K74" s="78" t="s">
        <v>774</v>
      </c>
      <c r="L74" s="78">
        <v>0</v>
      </c>
      <c r="M74" s="78" t="s">
        <v>5</v>
      </c>
    </row>
    <row r="75" spans="1:13" ht="15" customHeight="1" x14ac:dyDescent="0.35">
      <c r="A75" s="78" t="s">
        <v>99</v>
      </c>
      <c r="B75" s="78" t="s">
        <v>102</v>
      </c>
      <c r="C75" s="78">
        <v>2022</v>
      </c>
      <c r="D75" s="78" t="s">
        <v>770</v>
      </c>
      <c r="E75" s="78">
        <v>2.2999999999999998</v>
      </c>
      <c r="F75" s="78">
        <v>0</v>
      </c>
      <c r="G75" s="78">
        <v>0</v>
      </c>
      <c r="H75" s="78">
        <v>0</v>
      </c>
      <c r="I75" s="78" t="s">
        <v>775</v>
      </c>
      <c r="K75" s="78" t="s">
        <v>774</v>
      </c>
      <c r="L75" s="78">
        <v>0</v>
      </c>
      <c r="M75" s="78" t="s">
        <v>5</v>
      </c>
    </row>
    <row r="76" spans="1:13" ht="15" customHeight="1" x14ac:dyDescent="0.35">
      <c r="A76" s="78" t="s">
        <v>103</v>
      </c>
      <c r="B76" s="78" t="s">
        <v>104</v>
      </c>
      <c r="C76" s="78">
        <v>2022</v>
      </c>
      <c r="D76" s="78" t="s">
        <v>771</v>
      </c>
      <c r="E76" s="78">
        <v>1.1000000000000001</v>
      </c>
      <c r="F76" s="78">
        <v>0</v>
      </c>
      <c r="G76" s="78">
        <v>0</v>
      </c>
      <c r="H76" s="78">
        <v>0</v>
      </c>
      <c r="I76" s="78" t="s">
        <v>775</v>
      </c>
      <c r="K76" s="78" t="s">
        <v>774</v>
      </c>
      <c r="L76" s="78">
        <v>0</v>
      </c>
      <c r="M76" s="78" t="s">
        <v>5</v>
      </c>
    </row>
    <row r="77" spans="1:13" ht="15" customHeight="1" x14ac:dyDescent="0.35">
      <c r="A77" s="78" t="s">
        <v>105</v>
      </c>
      <c r="B77" s="78" t="s">
        <v>106</v>
      </c>
      <c r="C77" s="78">
        <v>2022</v>
      </c>
      <c r="D77" s="78" t="s">
        <v>646</v>
      </c>
      <c r="E77" s="78">
        <v>0.05</v>
      </c>
      <c r="F77" s="78">
        <v>7.82</v>
      </c>
      <c r="G77" s="78">
        <v>0.25</v>
      </c>
      <c r="H77" s="78">
        <v>0</v>
      </c>
      <c r="I77" s="78" t="s">
        <v>775</v>
      </c>
      <c r="K77" s="78" t="s">
        <v>774</v>
      </c>
      <c r="L77" s="78">
        <v>0</v>
      </c>
      <c r="M77" s="78" t="s">
        <v>5</v>
      </c>
    </row>
    <row r="78" spans="1:13" ht="15" customHeight="1" x14ac:dyDescent="0.35">
      <c r="A78" s="78" t="s">
        <v>107</v>
      </c>
      <c r="B78" s="78" t="s">
        <v>108</v>
      </c>
      <c r="C78" s="78">
        <v>2022</v>
      </c>
      <c r="D78" s="78" t="s">
        <v>772</v>
      </c>
      <c r="E78" s="78">
        <v>0.03</v>
      </c>
      <c r="F78" s="78">
        <v>27</v>
      </c>
      <c r="G78" s="78">
        <v>0</v>
      </c>
      <c r="H78" s="78">
        <v>0</v>
      </c>
      <c r="I78" s="78" t="s">
        <v>775</v>
      </c>
      <c r="K78" s="78" t="s">
        <v>774</v>
      </c>
      <c r="L78" s="78">
        <v>0</v>
      </c>
      <c r="M78" s="78" t="s">
        <v>5</v>
      </c>
    </row>
    <row r="79" spans="1:13" ht="15" customHeight="1" x14ac:dyDescent="0.35">
      <c r="A79" s="78" t="s">
        <v>107</v>
      </c>
      <c r="B79" s="78" t="s">
        <v>109</v>
      </c>
      <c r="C79" s="78">
        <v>2022</v>
      </c>
      <c r="D79" s="78" t="s">
        <v>772</v>
      </c>
      <c r="E79" s="78">
        <v>0.03</v>
      </c>
      <c r="F79" s="78">
        <v>27.111999999999998</v>
      </c>
      <c r="G79" s="78">
        <v>0</v>
      </c>
      <c r="H79" s="78">
        <v>0</v>
      </c>
      <c r="I79" s="78" t="s">
        <v>775</v>
      </c>
      <c r="K79" s="78" t="s">
        <v>774</v>
      </c>
      <c r="L79" s="78">
        <v>0</v>
      </c>
      <c r="M79" s="78" t="s">
        <v>5</v>
      </c>
    </row>
    <row r="80" spans="1:13" ht="15" customHeight="1" x14ac:dyDescent="0.35">
      <c r="A80" s="78" t="s">
        <v>107</v>
      </c>
      <c r="B80" s="78" t="s">
        <v>110</v>
      </c>
      <c r="C80" s="78">
        <v>2022</v>
      </c>
      <c r="D80" s="78" t="s">
        <v>772</v>
      </c>
      <c r="E80" s="78">
        <v>0.03</v>
      </c>
      <c r="F80" s="78">
        <v>27.111999999999998</v>
      </c>
      <c r="G80" s="78">
        <v>0</v>
      </c>
      <c r="H80" s="78">
        <v>0</v>
      </c>
      <c r="I80" s="78" t="s">
        <v>775</v>
      </c>
      <c r="K80" s="78" t="s">
        <v>774</v>
      </c>
      <c r="L80" s="78">
        <v>0</v>
      </c>
      <c r="M80" s="78" t="s">
        <v>5</v>
      </c>
    </row>
    <row r="81" spans="1:13" ht="15" customHeight="1" x14ac:dyDescent="0.35">
      <c r="A81" s="78" t="s">
        <v>111</v>
      </c>
      <c r="B81" s="78" t="s">
        <v>112</v>
      </c>
      <c r="C81" s="78">
        <v>2022</v>
      </c>
      <c r="D81" s="78" t="s">
        <v>773</v>
      </c>
      <c r="E81" s="78">
        <v>0.92</v>
      </c>
      <c r="F81" s="78">
        <v>0</v>
      </c>
      <c r="G81" s="78">
        <v>0</v>
      </c>
      <c r="H81" s="78">
        <v>0</v>
      </c>
      <c r="I81" s="78" t="s">
        <v>775</v>
      </c>
      <c r="K81" s="78" t="s">
        <v>774</v>
      </c>
      <c r="L81" s="78">
        <v>0</v>
      </c>
      <c r="M81" s="78" t="s">
        <v>5</v>
      </c>
    </row>
    <row r="82" spans="1:13" ht="15" customHeight="1" x14ac:dyDescent="0.35">
      <c r="A82" s="78" t="s">
        <v>111</v>
      </c>
      <c r="B82" s="78" t="s">
        <v>113</v>
      </c>
      <c r="C82" s="78">
        <v>2022</v>
      </c>
      <c r="D82" s="78" t="s">
        <v>773</v>
      </c>
      <c r="E82" s="78">
        <v>0.92</v>
      </c>
      <c r="F82" s="78">
        <v>0</v>
      </c>
      <c r="G82" s="78">
        <v>0</v>
      </c>
      <c r="H82" s="78">
        <v>0</v>
      </c>
      <c r="I82" s="78" t="s">
        <v>775</v>
      </c>
      <c r="K82" s="78" t="s">
        <v>774</v>
      </c>
      <c r="L82" s="78">
        <v>0</v>
      </c>
      <c r="M82" s="78" t="s">
        <v>5</v>
      </c>
    </row>
    <row r="83" spans="1:13" ht="15" customHeight="1" x14ac:dyDescent="0.35">
      <c r="A83" s="78" t="s">
        <v>111</v>
      </c>
      <c r="B83" s="78" t="s">
        <v>114</v>
      </c>
      <c r="C83" s="78">
        <v>2022</v>
      </c>
      <c r="D83" s="78" t="s">
        <v>633</v>
      </c>
      <c r="E83" s="78">
        <v>1.1000000000000001</v>
      </c>
      <c r="F83" s="78">
        <v>0</v>
      </c>
      <c r="G83" s="78">
        <v>0.1</v>
      </c>
      <c r="H83" s="78">
        <v>0</v>
      </c>
      <c r="I83" s="78" t="s">
        <v>775</v>
      </c>
      <c r="K83" s="78" t="s">
        <v>774</v>
      </c>
      <c r="L83" s="78">
        <v>0</v>
      </c>
      <c r="M83" s="78" t="s">
        <v>5</v>
      </c>
    </row>
    <row r="84" spans="1:13" ht="15" customHeight="1" x14ac:dyDescent="0.35">
      <c r="A84" s="78" t="s">
        <v>115</v>
      </c>
      <c r="B84" s="78" t="s">
        <v>116</v>
      </c>
      <c r="C84" s="78">
        <v>2022</v>
      </c>
      <c r="D84" s="78" t="s">
        <v>634</v>
      </c>
      <c r="E84" s="78">
        <v>1.351</v>
      </c>
      <c r="F84" s="78">
        <v>0</v>
      </c>
      <c r="G84" s="78">
        <v>0</v>
      </c>
      <c r="H84" s="78">
        <v>0</v>
      </c>
      <c r="I84" s="78" t="s">
        <v>775</v>
      </c>
      <c r="K84" s="78" t="s">
        <v>774</v>
      </c>
      <c r="L84" s="78">
        <v>0</v>
      </c>
      <c r="M84" s="78" t="s">
        <v>5</v>
      </c>
    </row>
    <row r="85" spans="1:13" ht="15" customHeight="1" x14ac:dyDescent="0.35">
      <c r="A85" s="78" t="s">
        <v>115</v>
      </c>
      <c r="B85" s="78" t="s">
        <v>117</v>
      </c>
      <c r="C85" s="78">
        <v>2022</v>
      </c>
      <c r="D85" s="78" t="s">
        <v>635</v>
      </c>
      <c r="E85" s="78">
        <v>0.1</v>
      </c>
      <c r="F85" s="78">
        <v>0</v>
      </c>
      <c r="G85" s="78">
        <v>0</v>
      </c>
      <c r="H85" s="78">
        <v>0</v>
      </c>
      <c r="I85" s="78" t="s">
        <v>775</v>
      </c>
      <c r="K85" s="78" t="s">
        <v>774</v>
      </c>
      <c r="L85" s="78">
        <v>0</v>
      </c>
      <c r="M85" s="78" t="s">
        <v>5</v>
      </c>
    </row>
    <row r="86" spans="1:13" ht="15" customHeight="1" x14ac:dyDescent="0.35">
      <c r="A86" s="78" t="s">
        <v>115</v>
      </c>
      <c r="B86" s="78" t="s">
        <v>118</v>
      </c>
      <c r="C86" s="78">
        <v>2022</v>
      </c>
      <c r="D86" s="78" t="s">
        <v>634</v>
      </c>
      <c r="E86" s="78">
        <v>1.351</v>
      </c>
      <c r="F86" s="78">
        <v>0</v>
      </c>
      <c r="G86" s="78">
        <v>0</v>
      </c>
      <c r="H86" s="78">
        <v>0</v>
      </c>
      <c r="I86" s="78" t="s">
        <v>775</v>
      </c>
      <c r="K86" s="78" t="s">
        <v>774</v>
      </c>
      <c r="L86" s="78">
        <v>0</v>
      </c>
      <c r="M86" s="78" t="s">
        <v>5</v>
      </c>
    </row>
    <row r="87" spans="1:13" ht="15" customHeight="1" x14ac:dyDescent="0.35">
      <c r="A87" s="78" t="s">
        <v>115</v>
      </c>
      <c r="B87" s="78" t="s">
        <v>119</v>
      </c>
      <c r="C87" s="78">
        <v>2022</v>
      </c>
      <c r="D87" s="78" t="s">
        <v>637</v>
      </c>
      <c r="E87" s="78">
        <v>1.351</v>
      </c>
      <c r="F87" s="78">
        <v>0</v>
      </c>
      <c r="G87" s="78">
        <v>0</v>
      </c>
      <c r="H87" s="78">
        <v>0</v>
      </c>
      <c r="I87" s="78" t="s">
        <v>775</v>
      </c>
      <c r="K87" s="78" t="s">
        <v>774</v>
      </c>
      <c r="L87" s="78">
        <v>0</v>
      </c>
      <c r="M87" s="78" t="s">
        <v>5</v>
      </c>
    </row>
    <row r="88" spans="1:13" ht="15" customHeight="1" x14ac:dyDescent="0.35">
      <c r="A88" s="78" t="s">
        <v>115</v>
      </c>
      <c r="B88" s="78" t="s">
        <v>120</v>
      </c>
      <c r="C88" s="78">
        <v>2022</v>
      </c>
      <c r="D88" s="78" t="s">
        <v>634</v>
      </c>
      <c r="E88" s="78">
        <v>1.351</v>
      </c>
      <c r="F88" s="78">
        <v>0</v>
      </c>
      <c r="G88" s="78">
        <v>0</v>
      </c>
      <c r="H88" s="78">
        <v>0</v>
      </c>
      <c r="I88" s="78" t="s">
        <v>775</v>
      </c>
      <c r="K88" s="78" t="s">
        <v>774</v>
      </c>
      <c r="L88" s="78">
        <v>0</v>
      </c>
      <c r="M88" s="78" t="s">
        <v>5</v>
      </c>
    </row>
    <row r="89" spans="1:13" ht="15" customHeight="1" x14ac:dyDescent="0.35">
      <c r="A89" s="78" t="s">
        <v>121</v>
      </c>
      <c r="B89" s="78" t="s">
        <v>122</v>
      </c>
      <c r="C89" s="78">
        <v>2022</v>
      </c>
      <c r="D89" s="78" t="s">
        <v>638</v>
      </c>
      <c r="E89" s="78">
        <v>1.1000000000000001</v>
      </c>
      <c r="F89" s="78">
        <v>0</v>
      </c>
      <c r="G89" s="78">
        <v>0</v>
      </c>
      <c r="H89" s="78">
        <v>0</v>
      </c>
      <c r="I89" s="78" t="s">
        <v>775</v>
      </c>
      <c r="K89" s="78" t="s">
        <v>774</v>
      </c>
      <c r="L89" s="78">
        <v>0</v>
      </c>
      <c r="M89" s="78" t="s">
        <v>5</v>
      </c>
    </row>
    <row r="90" spans="1:13" ht="15" customHeight="1" x14ac:dyDescent="0.35">
      <c r="A90" s="78" t="s">
        <v>123</v>
      </c>
      <c r="B90" s="78" t="s">
        <v>124</v>
      </c>
      <c r="C90" s="78">
        <v>2022</v>
      </c>
      <c r="D90" s="78" t="s">
        <v>639</v>
      </c>
      <c r="E90" s="78">
        <v>1</v>
      </c>
      <c r="F90" s="78">
        <v>0</v>
      </c>
      <c r="G90" s="78">
        <v>0</v>
      </c>
      <c r="H90" s="78">
        <v>0</v>
      </c>
      <c r="I90" s="78" t="s">
        <v>775</v>
      </c>
      <c r="K90" s="78" t="s">
        <v>774</v>
      </c>
      <c r="L90" s="78">
        <v>0</v>
      </c>
      <c r="M90" s="78" t="s">
        <v>5</v>
      </c>
    </row>
    <row r="91" spans="1:13" ht="15" customHeight="1" x14ac:dyDescent="0.35">
      <c r="A91" s="78" t="s">
        <v>123</v>
      </c>
      <c r="B91" s="78" t="s">
        <v>125</v>
      </c>
      <c r="C91" s="78">
        <v>2022</v>
      </c>
      <c r="D91" s="78" t="s">
        <v>5</v>
      </c>
      <c r="E91" s="78">
        <v>2.2999999999999998</v>
      </c>
      <c r="F91" s="78">
        <v>372</v>
      </c>
      <c r="G91" s="78">
        <v>0.55000000000000004</v>
      </c>
      <c r="H91" s="78">
        <v>0.3206</v>
      </c>
      <c r="I91" s="78" t="s">
        <v>774</v>
      </c>
      <c r="K91" s="78" t="s">
        <v>774</v>
      </c>
      <c r="L91" s="78">
        <v>0</v>
      </c>
      <c r="M91" s="78" t="s">
        <v>5</v>
      </c>
    </row>
    <row r="92" spans="1:13" ht="15" customHeight="1" x14ac:dyDescent="0.35">
      <c r="A92" s="78" t="s">
        <v>123</v>
      </c>
      <c r="B92" s="78" t="s">
        <v>126</v>
      </c>
      <c r="C92" s="78">
        <v>2022</v>
      </c>
      <c r="D92" s="78" t="s">
        <v>639</v>
      </c>
      <c r="E92" s="78">
        <v>1</v>
      </c>
      <c r="F92" s="78">
        <v>0</v>
      </c>
      <c r="G92" s="78">
        <v>0</v>
      </c>
      <c r="H92" s="78">
        <v>0</v>
      </c>
      <c r="I92" s="78" t="s">
        <v>775</v>
      </c>
      <c r="K92" s="78" t="s">
        <v>774</v>
      </c>
      <c r="L92" s="78">
        <v>0</v>
      </c>
      <c r="M92" s="78" t="s">
        <v>5</v>
      </c>
    </row>
    <row r="93" spans="1:13" ht="15" customHeight="1" x14ac:dyDescent="0.35">
      <c r="A93" s="78" t="s">
        <v>127</v>
      </c>
      <c r="B93" s="78" t="s">
        <v>128</v>
      </c>
      <c r="C93" s="78">
        <v>2022</v>
      </c>
      <c r="D93" s="78" t="s">
        <v>640</v>
      </c>
      <c r="E93" s="78">
        <v>1.1000000000000001</v>
      </c>
      <c r="F93" s="78">
        <v>0</v>
      </c>
      <c r="G93" s="78">
        <v>0</v>
      </c>
      <c r="H93" s="78">
        <v>0</v>
      </c>
      <c r="I93" s="78" t="s">
        <v>775</v>
      </c>
      <c r="K93" s="78" t="s">
        <v>774</v>
      </c>
      <c r="L93" s="78">
        <v>0</v>
      </c>
      <c r="M93" s="78" t="s">
        <v>5</v>
      </c>
    </row>
    <row r="94" spans="1:13" ht="15" customHeight="1" x14ac:dyDescent="0.35">
      <c r="A94" s="78" t="s">
        <v>127</v>
      </c>
      <c r="B94" s="78" t="s">
        <v>129</v>
      </c>
      <c r="C94" s="78">
        <v>2022</v>
      </c>
      <c r="D94" s="78" t="s">
        <v>640</v>
      </c>
      <c r="E94" s="78">
        <v>1.1000000000000001</v>
      </c>
      <c r="F94" s="78">
        <v>0</v>
      </c>
      <c r="G94" s="78">
        <v>0</v>
      </c>
      <c r="H94" s="78">
        <v>0</v>
      </c>
      <c r="I94" s="78" t="s">
        <v>775</v>
      </c>
      <c r="K94" s="78" t="s">
        <v>774</v>
      </c>
      <c r="L94" s="78">
        <v>0</v>
      </c>
      <c r="M94" s="78" t="s">
        <v>5</v>
      </c>
    </row>
    <row r="95" spans="1:13" ht="15" customHeight="1" x14ac:dyDescent="0.35">
      <c r="A95" s="78" t="s">
        <v>127</v>
      </c>
      <c r="B95" s="78" t="s">
        <v>131</v>
      </c>
      <c r="C95" s="78">
        <v>2022</v>
      </c>
      <c r="D95" s="78" t="s">
        <v>641</v>
      </c>
      <c r="E95" s="78">
        <v>1.1000000000000001</v>
      </c>
      <c r="F95" s="78">
        <v>0</v>
      </c>
      <c r="G95" s="78">
        <v>0</v>
      </c>
      <c r="H95" s="78">
        <v>0</v>
      </c>
      <c r="I95" s="78" t="s">
        <v>775</v>
      </c>
      <c r="K95" s="78" t="s">
        <v>774</v>
      </c>
      <c r="L95" s="78">
        <v>0</v>
      </c>
      <c r="M95" s="78" t="s">
        <v>5</v>
      </c>
    </row>
    <row r="96" spans="1:13" ht="15" customHeight="1" x14ac:dyDescent="0.35">
      <c r="A96" s="78" t="s">
        <v>127</v>
      </c>
      <c r="B96" s="78" t="s">
        <v>132</v>
      </c>
      <c r="C96" s="78">
        <v>2022</v>
      </c>
      <c r="D96" s="78" t="s">
        <v>640</v>
      </c>
      <c r="E96" s="78">
        <v>1.1000000000000001</v>
      </c>
      <c r="F96" s="78">
        <v>0</v>
      </c>
      <c r="G96" s="78">
        <v>0</v>
      </c>
      <c r="H96" s="78">
        <v>0</v>
      </c>
      <c r="I96" s="78" t="s">
        <v>775</v>
      </c>
      <c r="K96" s="78" t="s">
        <v>774</v>
      </c>
      <c r="L96" s="78">
        <v>0</v>
      </c>
      <c r="M96" s="78" t="s">
        <v>5</v>
      </c>
    </row>
    <row r="97" spans="1:13" ht="15" customHeight="1" x14ac:dyDescent="0.35">
      <c r="A97" s="78" t="s">
        <v>134</v>
      </c>
      <c r="B97" s="78" t="s">
        <v>135</v>
      </c>
      <c r="C97" s="78">
        <v>2022</v>
      </c>
      <c r="D97" s="78" t="s">
        <v>642</v>
      </c>
      <c r="E97" s="78">
        <v>2.008</v>
      </c>
      <c r="F97" s="78">
        <v>37.299999999999997</v>
      </c>
      <c r="G97" s="78">
        <v>0</v>
      </c>
      <c r="H97" s="78">
        <v>0</v>
      </c>
      <c r="I97" s="78" t="s">
        <v>775</v>
      </c>
      <c r="K97" s="78" t="s">
        <v>774</v>
      </c>
      <c r="L97" s="78">
        <v>0</v>
      </c>
      <c r="M97" s="78" t="s">
        <v>5</v>
      </c>
    </row>
    <row r="98" spans="1:13" ht="15" customHeight="1" x14ac:dyDescent="0.35">
      <c r="A98" s="78" t="s">
        <v>134</v>
      </c>
      <c r="B98" s="78" t="s">
        <v>136</v>
      </c>
      <c r="C98" s="78">
        <v>2022</v>
      </c>
      <c r="D98" s="78" t="s">
        <v>643</v>
      </c>
      <c r="E98" s="78">
        <v>2</v>
      </c>
      <c r="F98" s="78">
        <v>0</v>
      </c>
      <c r="G98" s="78">
        <v>0</v>
      </c>
      <c r="H98" s="78">
        <v>0</v>
      </c>
      <c r="I98" s="78" t="s">
        <v>775</v>
      </c>
      <c r="K98" s="78" t="s">
        <v>774</v>
      </c>
      <c r="L98" s="78">
        <v>0</v>
      </c>
      <c r="M98" s="78" t="s">
        <v>5</v>
      </c>
    </row>
    <row r="99" spans="1:13" ht="15" customHeight="1" x14ac:dyDescent="0.35">
      <c r="A99" s="78" t="s">
        <v>137</v>
      </c>
      <c r="B99" s="78" t="s">
        <v>138</v>
      </c>
      <c r="C99" s="78">
        <v>2022</v>
      </c>
      <c r="D99" s="78" t="s">
        <v>644</v>
      </c>
      <c r="E99" s="78">
        <v>0.12</v>
      </c>
      <c r="F99" s="78">
        <v>8.68</v>
      </c>
      <c r="G99" s="78">
        <v>0</v>
      </c>
      <c r="H99" s="78">
        <v>0</v>
      </c>
      <c r="I99" s="78" t="s">
        <v>775</v>
      </c>
      <c r="K99" s="78" t="s">
        <v>774</v>
      </c>
      <c r="L99" s="78">
        <v>0</v>
      </c>
      <c r="M99" s="78" t="s">
        <v>5</v>
      </c>
    </row>
    <row r="100" spans="1:13" ht="15" customHeight="1" x14ac:dyDescent="0.35">
      <c r="A100" s="78" t="s">
        <v>140</v>
      </c>
      <c r="B100" s="78" t="s">
        <v>141</v>
      </c>
      <c r="C100" s="78">
        <v>2022</v>
      </c>
      <c r="D100" s="78" t="s">
        <v>5</v>
      </c>
      <c r="E100" s="78" t="s">
        <v>5</v>
      </c>
      <c r="F100" s="78" t="s">
        <v>5</v>
      </c>
      <c r="G100" s="78" t="s">
        <v>5</v>
      </c>
      <c r="H100" s="78" t="s">
        <v>5</v>
      </c>
      <c r="I100" s="78" t="s">
        <v>774</v>
      </c>
      <c r="K100" s="78" t="s">
        <v>774</v>
      </c>
      <c r="L100" s="78">
        <v>0</v>
      </c>
      <c r="M100" s="78" t="s">
        <v>5</v>
      </c>
    </row>
    <row r="101" spans="1:13" ht="15" customHeight="1" x14ac:dyDescent="0.35">
      <c r="A101" s="78" t="s">
        <v>140</v>
      </c>
      <c r="B101" s="78" t="s">
        <v>142</v>
      </c>
      <c r="C101" s="78">
        <v>2022</v>
      </c>
      <c r="D101" s="78" t="s">
        <v>645</v>
      </c>
      <c r="E101" s="78">
        <v>1.3442000000000001</v>
      </c>
      <c r="F101" s="78">
        <v>0</v>
      </c>
      <c r="G101" s="78">
        <v>0</v>
      </c>
      <c r="H101" s="78">
        <v>0</v>
      </c>
      <c r="I101" s="78" t="s">
        <v>775</v>
      </c>
      <c r="K101" s="78" t="s">
        <v>774</v>
      </c>
      <c r="L101" s="78">
        <v>149.67599999999999</v>
      </c>
      <c r="M101" s="78">
        <v>0</v>
      </c>
    </row>
    <row r="102" spans="1:13" ht="15" customHeight="1" x14ac:dyDescent="0.35">
      <c r="A102" s="78" t="s">
        <v>140</v>
      </c>
      <c r="B102" s="78" t="s">
        <v>144</v>
      </c>
      <c r="C102" s="78">
        <v>2022</v>
      </c>
      <c r="D102" s="78" t="s">
        <v>646</v>
      </c>
      <c r="E102" s="78">
        <v>2</v>
      </c>
      <c r="F102" s="78">
        <v>0</v>
      </c>
      <c r="G102" s="78">
        <v>0</v>
      </c>
      <c r="H102" s="78">
        <v>0</v>
      </c>
      <c r="I102" s="78" t="s">
        <v>775</v>
      </c>
      <c r="K102" s="78" t="s">
        <v>774</v>
      </c>
      <c r="L102" s="78">
        <v>0</v>
      </c>
      <c r="M102" s="78" t="s">
        <v>5</v>
      </c>
    </row>
    <row r="103" spans="1:13" ht="15" customHeight="1" x14ac:dyDescent="0.35">
      <c r="A103" s="78" t="s">
        <v>140</v>
      </c>
      <c r="B103" s="78" t="s">
        <v>145</v>
      </c>
      <c r="C103" s="78">
        <v>2022</v>
      </c>
      <c r="D103" s="78" t="s">
        <v>646</v>
      </c>
      <c r="E103" s="78">
        <v>2</v>
      </c>
      <c r="F103" s="78">
        <v>0</v>
      </c>
      <c r="G103" s="78">
        <v>0</v>
      </c>
      <c r="H103" s="78">
        <v>0</v>
      </c>
      <c r="I103" s="78" t="s">
        <v>775</v>
      </c>
      <c r="K103" s="78" t="s">
        <v>774</v>
      </c>
      <c r="L103" s="78">
        <v>0</v>
      </c>
      <c r="M103" s="78" t="s">
        <v>5</v>
      </c>
    </row>
    <row r="104" spans="1:13" ht="15" customHeight="1" x14ac:dyDescent="0.35">
      <c r="A104" s="78" t="s">
        <v>140</v>
      </c>
      <c r="B104" s="78" t="s">
        <v>140</v>
      </c>
      <c r="C104" s="78">
        <v>2022</v>
      </c>
      <c r="D104" s="78" t="s">
        <v>5</v>
      </c>
      <c r="E104" s="78" t="s">
        <v>5</v>
      </c>
      <c r="F104" s="78" t="s">
        <v>5</v>
      </c>
      <c r="G104" s="78" t="s">
        <v>5</v>
      </c>
      <c r="H104" s="78" t="s">
        <v>5</v>
      </c>
      <c r="I104" s="78" t="s">
        <v>774</v>
      </c>
      <c r="K104" s="78" t="s">
        <v>774</v>
      </c>
      <c r="L104" s="78">
        <v>0</v>
      </c>
      <c r="M104" s="78" t="s">
        <v>5</v>
      </c>
    </row>
    <row r="105" spans="1:13" ht="15" customHeight="1" x14ac:dyDescent="0.35">
      <c r="A105" s="78" t="s">
        <v>140</v>
      </c>
      <c r="B105" s="78" t="s">
        <v>146</v>
      </c>
      <c r="C105" s="78">
        <v>2022</v>
      </c>
      <c r="D105" s="78" t="s">
        <v>5</v>
      </c>
      <c r="E105" s="78" t="s">
        <v>5</v>
      </c>
      <c r="F105" s="78" t="s">
        <v>5</v>
      </c>
      <c r="G105" s="78" t="s">
        <v>5</v>
      </c>
      <c r="H105" s="78" t="s">
        <v>5</v>
      </c>
      <c r="I105" s="78" t="s">
        <v>774</v>
      </c>
      <c r="K105" s="78" t="s">
        <v>774</v>
      </c>
      <c r="L105" s="78">
        <v>0</v>
      </c>
      <c r="M105" s="78" t="s">
        <v>5</v>
      </c>
    </row>
    <row r="106" spans="1:13" ht="15" customHeight="1" x14ac:dyDescent="0.35">
      <c r="A106" s="78" t="s">
        <v>140</v>
      </c>
      <c r="B106" s="78" t="s">
        <v>147</v>
      </c>
      <c r="C106" s="78">
        <v>2022</v>
      </c>
      <c r="D106" s="78" t="s">
        <v>5</v>
      </c>
      <c r="E106" s="78" t="s">
        <v>5</v>
      </c>
      <c r="F106" s="78" t="s">
        <v>5</v>
      </c>
      <c r="G106" s="78" t="s">
        <v>5</v>
      </c>
      <c r="H106" s="78" t="s">
        <v>5</v>
      </c>
      <c r="I106" s="78" t="s">
        <v>774</v>
      </c>
      <c r="K106" s="78" t="s">
        <v>774</v>
      </c>
      <c r="L106" s="78">
        <v>0</v>
      </c>
      <c r="M106" s="78" t="s">
        <v>5</v>
      </c>
    </row>
    <row r="107" spans="1:13" ht="15" customHeight="1" x14ac:dyDescent="0.35">
      <c r="A107" s="78" t="s">
        <v>148</v>
      </c>
      <c r="B107" s="78" t="s">
        <v>149</v>
      </c>
      <c r="C107" s="78">
        <v>2022</v>
      </c>
      <c r="D107" s="78" t="s">
        <v>647</v>
      </c>
      <c r="E107" s="78">
        <v>1.1100000000000001</v>
      </c>
      <c r="F107" s="78">
        <v>9</v>
      </c>
      <c r="G107" s="78">
        <v>0</v>
      </c>
      <c r="H107" s="78">
        <v>0</v>
      </c>
      <c r="I107" s="78" t="s">
        <v>775</v>
      </c>
      <c r="K107" s="78" t="s">
        <v>774</v>
      </c>
      <c r="L107" s="78">
        <v>0</v>
      </c>
      <c r="M107" s="78" t="s">
        <v>5</v>
      </c>
    </row>
    <row r="108" spans="1:13" ht="15" customHeight="1" x14ac:dyDescent="0.35">
      <c r="A108" s="78" t="s">
        <v>148</v>
      </c>
      <c r="B108" s="78" t="s">
        <v>150</v>
      </c>
      <c r="C108" s="78">
        <v>2022</v>
      </c>
      <c r="D108" s="78" t="s">
        <v>647</v>
      </c>
      <c r="E108" s="78">
        <v>1.1100000000000001</v>
      </c>
      <c r="F108" s="78">
        <v>9</v>
      </c>
      <c r="G108" s="78">
        <v>0</v>
      </c>
      <c r="H108" s="78">
        <v>0</v>
      </c>
      <c r="I108" s="78" t="s">
        <v>775</v>
      </c>
      <c r="K108" s="78" t="s">
        <v>774</v>
      </c>
      <c r="L108" s="78">
        <v>0</v>
      </c>
      <c r="M108" s="78" t="s">
        <v>5</v>
      </c>
    </row>
    <row r="109" spans="1:13" ht="15" customHeight="1" x14ac:dyDescent="0.35">
      <c r="A109" s="78" t="s">
        <v>151</v>
      </c>
      <c r="B109" s="78" t="s">
        <v>152</v>
      </c>
      <c r="C109" s="78">
        <v>2022</v>
      </c>
      <c r="D109" s="78" t="s">
        <v>5</v>
      </c>
      <c r="E109" s="78">
        <v>2.2999999999999998</v>
      </c>
      <c r="F109" s="78">
        <v>372</v>
      </c>
      <c r="G109" s="78">
        <v>0.55000000000000004</v>
      </c>
      <c r="H109" s="78">
        <v>0.3206</v>
      </c>
      <c r="I109" s="78" t="s">
        <v>774</v>
      </c>
      <c r="K109" s="78" t="s">
        <v>774</v>
      </c>
      <c r="L109" s="78">
        <v>0</v>
      </c>
      <c r="M109" s="78" t="s">
        <v>5</v>
      </c>
    </row>
    <row r="110" spans="1:13" ht="15" customHeight="1" x14ac:dyDescent="0.35">
      <c r="A110" s="78" t="s">
        <v>151</v>
      </c>
      <c r="B110" s="78" t="s">
        <v>153</v>
      </c>
      <c r="C110" s="78">
        <v>2022</v>
      </c>
      <c r="D110" s="78" t="s">
        <v>648</v>
      </c>
      <c r="E110" s="78">
        <v>1.1000000000000001</v>
      </c>
      <c r="F110" s="78">
        <v>0</v>
      </c>
      <c r="G110" s="78">
        <v>0</v>
      </c>
      <c r="H110" s="78">
        <v>0</v>
      </c>
      <c r="I110" s="78" t="s">
        <v>775</v>
      </c>
      <c r="K110" s="78" t="s">
        <v>774</v>
      </c>
      <c r="L110" s="78">
        <v>0</v>
      </c>
      <c r="M110" s="78" t="s">
        <v>5</v>
      </c>
    </row>
    <row r="111" spans="1:13" ht="15" customHeight="1" x14ac:dyDescent="0.35">
      <c r="A111" s="78" t="s">
        <v>154</v>
      </c>
      <c r="B111" s="78" t="s">
        <v>155</v>
      </c>
      <c r="C111" s="78">
        <v>2022</v>
      </c>
      <c r="D111" s="78" t="s">
        <v>5</v>
      </c>
      <c r="E111" s="78">
        <v>2.2999999999999998</v>
      </c>
      <c r="F111" s="78">
        <v>372</v>
      </c>
      <c r="G111" s="78">
        <v>0.55000000000000004</v>
      </c>
      <c r="H111" s="78">
        <v>0.3206</v>
      </c>
      <c r="I111" s="78" t="s">
        <v>774</v>
      </c>
      <c r="K111" s="78" t="s">
        <v>774</v>
      </c>
      <c r="L111" s="78">
        <v>0</v>
      </c>
      <c r="M111" s="78" t="s">
        <v>5</v>
      </c>
    </row>
    <row r="112" spans="1:13" ht="15" customHeight="1" x14ac:dyDescent="0.35">
      <c r="A112" s="78" t="s">
        <v>154</v>
      </c>
      <c r="B112" s="78" t="s">
        <v>156</v>
      </c>
      <c r="C112" s="78">
        <v>2022</v>
      </c>
      <c r="D112" s="78" t="s">
        <v>5</v>
      </c>
      <c r="E112" s="78">
        <v>2.2999999999999998</v>
      </c>
      <c r="F112" s="78">
        <v>372</v>
      </c>
      <c r="G112" s="78">
        <v>0.55000000000000004</v>
      </c>
      <c r="H112" s="78">
        <v>0.3206</v>
      </c>
      <c r="I112" s="78" t="s">
        <v>774</v>
      </c>
      <c r="K112" s="78" t="s">
        <v>774</v>
      </c>
      <c r="L112" s="78">
        <v>0</v>
      </c>
      <c r="M112" s="78" t="s">
        <v>5</v>
      </c>
    </row>
    <row r="113" spans="1:13" ht="15" customHeight="1" x14ac:dyDescent="0.35">
      <c r="A113" s="78" t="s">
        <v>154</v>
      </c>
      <c r="B113" s="78" t="s">
        <v>157</v>
      </c>
      <c r="C113" s="78">
        <v>2022</v>
      </c>
      <c r="D113" s="78" t="s">
        <v>5</v>
      </c>
      <c r="E113" s="78">
        <v>2.2999999999999998</v>
      </c>
      <c r="F113" s="78">
        <v>372</v>
      </c>
      <c r="G113" s="78">
        <v>0.55000000000000004</v>
      </c>
      <c r="H113" s="78">
        <v>0.3206</v>
      </c>
      <c r="I113" s="78" t="s">
        <v>774</v>
      </c>
      <c r="K113" s="78" t="s">
        <v>774</v>
      </c>
      <c r="L113" s="78">
        <v>0</v>
      </c>
      <c r="M113" s="78" t="s">
        <v>5</v>
      </c>
    </row>
    <row r="114" spans="1:13" ht="15" customHeight="1" x14ac:dyDescent="0.35">
      <c r="A114" s="78" t="s">
        <v>158</v>
      </c>
      <c r="B114" s="78" t="s">
        <v>159</v>
      </c>
      <c r="C114" s="78">
        <v>2022</v>
      </c>
      <c r="D114" s="78" t="s">
        <v>649</v>
      </c>
      <c r="E114" s="78">
        <v>1.1000000000000001</v>
      </c>
      <c r="F114" s="78">
        <v>0</v>
      </c>
      <c r="G114" s="78">
        <v>0</v>
      </c>
      <c r="H114" s="78">
        <v>0</v>
      </c>
      <c r="I114" s="78" t="s">
        <v>775</v>
      </c>
      <c r="K114" s="78" t="s">
        <v>774</v>
      </c>
      <c r="L114" s="78">
        <v>0</v>
      </c>
      <c r="M114" s="78" t="s">
        <v>5</v>
      </c>
    </row>
    <row r="115" spans="1:13" ht="15" customHeight="1" x14ac:dyDescent="0.35">
      <c r="A115" s="78" t="s">
        <v>158</v>
      </c>
      <c r="B115" s="78" t="s">
        <v>160</v>
      </c>
      <c r="C115" s="78">
        <v>2022</v>
      </c>
      <c r="D115" s="78" t="s">
        <v>649</v>
      </c>
      <c r="E115" s="78">
        <v>1.1000000000000001</v>
      </c>
      <c r="F115" s="78">
        <v>0</v>
      </c>
      <c r="G115" s="78">
        <v>0</v>
      </c>
      <c r="H115" s="78">
        <v>0</v>
      </c>
      <c r="I115" s="78" t="s">
        <v>775</v>
      </c>
      <c r="K115" s="78" t="s">
        <v>774</v>
      </c>
      <c r="L115" s="78">
        <v>0</v>
      </c>
      <c r="M115" s="78" t="s">
        <v>5</v>
      </c>
    </row>
    <row r="116" spans="1:13" ht="15" customHeight="1" x14ac:dyDescent="0.35">
      <c r="A116" s="78" t="s">
        <v>158</v>
      </c>
      <c r="B116" s="78" t="s">
        <v>161</v>
      </c>
      <c r="C116" s="78">
        <v>2022</v>
      </c>
      <c r="D116" s="78" t="s">
        <v>649</v>
      </c>
      <c r="E116" s="78">
        <v>1.1000000000000001</v>
      </c>
      <c r="F116" s="78">
        <v>0</v>
      </c>
      <c r="G116" s="78">
        <v>0</v>
      </c>
      <c r="H116" s="78">
        <v>0</v>
      </c>
      <c r="I116" s="78" t="s">
        <v>775</v>
      </c>
      <c r="K116" s="78" t="s">
        <v>774</v>
      </c>
      <c r="L116" s="78">
        <v>0</v>
      </c>
      <c r="M116" s="78" t="s">
        <v>5</v>
      </c>
    </row>
    <row r="117" spans="1:13" ht="15" customHeight="1" x14ac:dyDescent="0.35">
      <c r="A117" s="78" t="s">
        <v>162</v>
      </c>
      <c r="B117" s="78" t="s">
        <v>163</v>
      </c>
      <c r="C117" s="78">
        <v>2022</v>
      </c>
      <c r="D117" s="78" t="s">
        <v>650</v>
      </c>
      <c r="E117" s="78">
        <v>1.4</v>
      </c>
      <c r="F117" s="78">
        <v>0</v>
      </c>
      <c r="G117" s="78">
        <v>0</v>
      </c>
      <c r="H117" s="78">
        <v>0</v>
      </c>
      <c r="I117" s="78" t="s">
        <v>775</v>
      </c>
      <c r="K117" s="78" t="s">
        <v>774</v>
      </c>
      <c r="L117" s="78">
        <v>58.1</v>
      </c>
      <c r="M117" s="78">
        <v>1.3999999999999999E-2</v>
      </c>
    </row>
    <row r="118" spans="1:13" ht="15" customHeight="1" x14ac:dyDescent="0.35">
      <c r="A118" s="78" t="s">
        <v>164</v>
      </c>
      <c r="B118" s="78" t="s">
        <v>165</v>
      </c>
      <c r="C118" s="78">
        <v>2022</v>
      </c>
      <c r="D118" s="78" t="s">
        <v>651</v>
      </c>
      <c r="E118" s="78">
        <v>1.1000000000000001</v>
      </c>
      <c r="F118" s="78">
        <v>10</v>
      </c>
      <c r="G118" s="78">
        <v>0</v>
      </c>
      <c r="H118" s="78">
        <v>0</v>
      </c>
      <c r="I118" s="78" t="s">
        <v>775</v>
      </c>
      <c r="K118" s="78" t="s">
        <v>774</v>
      </c>
      <c r="L118" s="78">
        <v>0</v>
      </c>
      <c r="M118" s="78" t="s">
        <v>5</v>
      </c>
    </row>
    <row r="119" spans="1:13" ht="15" customHeight="1" x14ac:dyDescent="0.35">
      <c r="A119" s="78" t="s">
        <v>164</v>
      </c>
      <c r="B119" s="78" t="s">
        <v>166</v>
      </c>
      <c r="C119" s="78">
        <v>2022</v>
      </c>
      <c r="D119" s="78" t="s">
        <v>651</v>
      </c>
      <c r="E119" s="78">
        <v>1.1000000000000001</v>
      </c>
      <c r="F119" s="78">
        <v>10</v>
      </c>
      <c r="G119" s="78">
        <v>0</v>
      </c>
      <c r="H119" s="78">
        <v>0</v>
      </c>
      <c r="I119" s="78" t="s">
        <v>775</v>
      </c>
      <c r="K119" s="78" t="s">
        <v>774</v>
      </c>
      <c r="L119" s="78">
        <v>0</v>
      </c>
      <c r="M119" s="78" t="s">
        <v>5</v>
      </c>
    </row>
    <row r="120" spans="1:13" ht="15" customHeight="1" x14ac:dyDescent="0.35">
      <c r="A120" s="78" t="s">
        <v>167</v>
      </c>
      <c r="B120" s="78" t="s">
        <v>168</v>
      </c>
      <c r="C120" s="78">
        <v>2022</v>
      </c>
      <c r="D120" s="78" t="s">
        <v>646</v>
      </c>
      <c r="E120" s="78">
        <v>2</v>
      </c>
      <c r="F120" s="78">
        <v>0</v>
      </c>
      <c r="G120" s="78">
        <v>0</v>
      </c>
      <c r="H120" s="78">
        <v>0</v>
      </c>
      <c r="I120" s="78" t="s">
        <v>775</v>
      </c>
      <c r="K120" s="78" t="s">
        <v>774</v>
      </c>
      <c r="L120" s="78">
        <v>0</v>
      </c>
      <c r="M120" s="78" t="s">
        <v>5</v>
      </c>
    </row>
    <row r="121" spans="1:13" ht="15" customHeight="1" x14ac:dyDescent="0.35">
      <c r="A121" s="78" t="s">
        <v>167</v>
      </c>
      <c r="B121" s="78" t="s">
        <v>169</v>
      </c>
      <c r="C121" s="78">
        <v>2022</v>
      </c>
      <c r="D121" s="78" t="s">
        <v>652</v>
      </c>
      <c r="E121" s="78">
        <v>0.67</v>
      </c>
      <c r="F121" s="78">
        <v>0</v>
      </c>
      <c r="G121" s="78">
        <v>0</v>
      </c>
      <c r="H121" s="78">
        <v>0</v>
      </c>
      <c r="I121" s="78" t="s">
        <v>775</v>
      </c>
      <c r="K121" s="78" t="s">
        <v>774</v>
      </c>
      <c r="L121" s="78">
        <v>0</v>
      </c>
      <c r="M121" s="78" t="s">
        <v>5</v>
      </c>
    </row>
    <row r="122" spans="1:13" ht="15" customHeight="1" x14ac:dyDescent="0.35">
      <c r="A122" s="78" t="s">
        <v>167</v>
      </c>
      <c r="B122" s="78" t="s">
        <v>170</v>
      </c>
      <c r="C122" s="78">
        <v>2022</v>
      </c>
      <c r="D122" s="78" t="s">
        <v>5</v>
      </c>
      <c r="E122" s="78">
        <v>2.2999999999999998</v>
      </c>
      <c r="F122" s="78">
        <v>372</v>
      </c>
      <c r="G122" s="78">
        <v>0.55000000000000004</v>
      </c>
      <c r="H122" s="78">
        <v>0.3206</v>
      </c>
      <c r="I122" s="78" t="s">
        <v>774</v>
      </c>
      <c r="K122" s="78" t="s">
        <v>774</v>
      </c>
      <c r="L122" s="78">
        <v>0</v>
      </c>
      <c r="M122" s="78" t="s">
        <v>5</v>
      </c>
    </row>
    <row r="123" spans="1:13" ht="15" customHeight="1" x14ac:dyDescent="0.35">
      <c r="A123" s="78" t="s">
        <v>167</v>
      </c>
      <c r="B123" s="78" t="s">
        <v>171</v>
      </c>
      <c r="C123" s="78">
        <v>2022</v>
      </c>
      <c r="D123" s="78" t="s">
        <v>653</v>
      </c>
      <c r="E123" s="78">
        <v>2</v>
      </c>
      <c r="F123" s="78">
        <v>0</v>
      </c>
      <c r="G123" s="78">
        <v>0</v>
      </c>
      <c r="H123" s="78">
        <v>0</v>
      </c>
      <c r="I123" s="78" t="s">
        <v>775</v>
      </c>
      <c r="K123" s="78" t="s">
        <v>774</v>
      </c>
      <c r="L123" s="78">
        <v>0</v>
      </c>
      <c r="M123" s="78" t="s">
        <v>5</v>
      </c>
    </row>
    <row r="124" spans="1:13" ht="15" customHeight="1" x14ac:dyDescent="0.35">
      <c r="A124" s="78" t="s">
        <v>172</v>
      </c>
      <c r="B124" s="78" t="s">
        <v>173</v>
      </c>
      <c r="C124" s="78">
        <v>2022</v>
      </c>
      <c r="D124" s="78" t="s">
        <v>654</v>
      </c>
      <c r="E124" s="78">
        <v>1.04</v>
      </c>
      <c r="F124" s="78">
        <v>0</v>
      </c>
      <c r="G124" s="78">
        <v>0</v>
      </c>
      <c r="H124" s="78">
        <v>0</v>
      </c>
      <c r="I124" s="78" t="s">
        <v>775</v>
      </c>
      <c r="K124" s="78" t="s">
        <v>774</v>
      </c>
      <c r="L124" s="78">
        <v>0</v>
      </c>
      <c r="M124" s="78" t="s">
        <v>5</v>
      </c>
    </row>
    <row r="125" spans="1:13" ht="15" customHeight="1" x14ac:dyDescent="0.35">
      <c r="A125" s="78" t="s">
        <v>174</v>
      </c>
      <c r="B125" s="78" t="s">
        <v>175</v>
      </c>
      <c r="C125" s="78">
        <v>2022</v>
      </c>
      <c r="D125" s="78" t="s">
        <v>646</v>
      </c>
      <c r="E125" s="78">
        <v>0.03</v>
      </c>
      <c r="F125" s="78">
        <v>0</v>
      </c>
      <c r="G125" s="78">
        <v>0</v>
      </c>
      <c r="H125" s="78">
        <v>0</v>
      </c>
      <c r="I125" s="78" t="s">
        <v>775</v>
      </c>
      <c r="K125" s="78" t="s">
        <v>774</v>
      </c>
      <c r="L125" s="78">
        <v>0</v>
      </c>
      <c r="M125" s="78" t="s">
        <v>5</v>
      </c>
    </row>
    <row r="126" spans="1:13" ht="15" customHeight="1" x14ac:dyDescent="0.35">
      <c r="A126" s="78" t="s">
        <v>176</v>
      </c>
      <c r="B126" s="78" t="s">
        <v>177</v>
      </c>
      <c r="C126" s="78">
        <v>2022</v>
      </c>
      <c r="D126" s="78" t="s">
        <v>647</v>
      </c>
      <c r="E126" s="78">
        <v>1.1000000000000001</v>
      </c>
      <c r="F126" s="78">
        <v>0.02</v>
      </c>
      <c r="G126" s="78">
        <v>0</v>
      </c>
      <c r="H126" s="78">
        <v>0</v>
      </c>
      <c r="I126" s="78" t="s">
        <v>775</v>
      </c>
      <c r="K126" s="78" t="s">
        <v>774</v>
      </c>
      <c r="L126" s="78">
        <v>0</v>
      </c>
      <c r="M126" s="78" t="s">
        <v>5</v>
      </c>
    </row>
    <row r="127" spans="1:13" ht="15" customHeight="1" x14ac:dyDescent="0.35">
      <c r="A127" s="78" t="s">
        <v>176</v>
      </c>
      <c r="B127" s="78" t="s">
        <v>178</v>
      </c>
      <c r="C127" s="78">
        <v>2022</v>
      </c>
      <c r="D127" s="78" t="s">
        <v>647</v>
      </c>
      <c r="E127" s="78">
        <v>1.1000000000000001</v>
      </c>
      <c r="F127" s="78">
        <v>0.02</v>
      </c>
      <c r="G127" s="78">
        <v>0</v>
      </c>
      <c r="H127" s="78">
        <v>0</v>
      </c>
      <c r="I127" s="78" t="s">
        <v>775</v>
      </c>
      <c r="K127" s="78" t="s">
        <v>774</v>
      </c>
      <c r="L127" s="78">
        <v>0</v>
      </c>
      <c r="M127" s="78" t="s">
        <v>5</v>
      </c>
    </row>
    <row r="128" spans="1:13" ht="15" customHeight="1" x14ac:dyDescent="0.35">
      <c r="A128" s="78" t="s">
        <v>179</v>
      </c>
      <c r="B128" s="78" t="s">
        <v>180</v>
      </c>
      <c r="C128" s="78">
        <v>2022</v>
      </c>
      <c r="D128" s="78" t="s">
        <v>647</v>
      </c>
      <c r="E128" s="78">
        <v>1.1000000000000001</v>
      </c>
      <c r="F128" s="78">
        <v>0</v>
      </c>
      <c r="G128" s="78">
        <v>0</v>
      </c>
      <c r="H128" s="78">
        <v>0</v>
      </c>
      <c r="I128" s="78" t="s">
        <v>775</v>
      </c>
      <c r="K128" s="78" t="s">
        <v>774</v>
      </c>
      <c r="L128" s="78">
        <v>0</v>
      </c>
      <c r="M128" s="78" t="s">
        <v>5</v>
      </c>
    </row>
    <row r="129" spans="1:13" ht="15" customHeight="1" x14ac:dyDescent="0.35">
      <c r="A129" s="78" t="s">
        <v>181</v>
      </c>
      <c r="B129" s="78" t="s">
        <v>182</v>
      </c>
      <c r="C129" s="78">
        <v>2022</v>
      </c>
      <c r="D129" s="78" t="s">
        <v>638</v>
      </c>
      <c r="E129" s="78">
        <v>1.1000000000000001</v>
      </c>
      <c r="F129" s="78">
        <v>0</v>
      </c>
      <c r="G129" s="78">
        <v>0</v>
      </c>
      <c r="H129" s="78">
        <v>0</v>
      </c>
      <c r="I129" s="78" t="s">
        <v>775</v>
      </c>
      <c r="K129" s="78" t="s">
        <v>774</v>
      </c>
      <c r="L129" s="78">
        <v>0</v>
      </c>
      <c r="M129" s="78" t="s">
        <v>5</v>
      </c>
    </row>
    <row r="130" spans="1:13" ht="15" customHeight="1" x14ac:dyDescent="0.35">
      <c r="A130" s="78" t="s">
        <v>183</v>
      </c>
      <c r="B130" s="78" t="s">
        <v>184</v>
      </c>
      <c r="C130" s="78">
        <v>2022</v>
      </c>
      <c r="D130" s="78" t="s">
        <v>655</v>
      </c>
      <c r="E130" s="78">
        <v>0.89700000000000002</v>
      </c>
      <c r="F130" s="78">
        <v>0</v>
      </c>
      <c r="G130" s="78">
        <v>0</v>
      </c>
      <c r="H130" s="78">
        <v>0</v>
      </c>
      <c r="I130" s="78" t="s">
        <v>775</v>
      </c>
      <c r="K130" s="78" t="s">
        <v>774</v>
      </c>
      <c r="L130" s="78">
        <v>0</v>
      </c>
      <c r="M130" s="78" t="s">
        <v>5</v>
      </c>
    </row>
    <row r="131" spans="1:13" ht="15" customHeight="1" x14ac:dyDescent="0.35">
      <c r="A131" s="78" t="s">
        <v>183</v>
      </c>
      <c r="B131" s="78" t="s">
        <v>185</v>
      </c>
      <c r="C131" s="78">
        <v>2022</v>
      </c>
      <c r="D131" s="78" t="s">
        <v>656</v>
      </c>
      <c r="E131" s="78">
        <v>0.89700000000000002</v>
      </c>
      <c r="F131" s="78">
        <v>0</v>
      </c>
      <c r="G131" s="78">
        <v>0</v>
      </c>
      <c r="H131" s="78">
        <v>0</v>
      </c>
      <c r="I131" s="78" t="s">
        <v>775</v>
      </c>
      <c r="K131" s="78" t="s">
        <v>774</v>
      </c>
      <c r="L131" s="78">
        <v>0</v>
      </c>
      <c r="M131" s="78" t="s">
        <v>5</v>
      </c>
    </row>
    <row r="132" spans="1:13" ht="15" customHeight="1" x14ac:dyDescent="0.35">
      <c r="A132" s="78" t="s">
        <v>183</v>
      </c>
      <c r="B132" s="78" t="s">
        <v>186</v>
      </c>
      <c r="C132" s="78">
        <v>2022</v>
      </c>
      <c r="D132" s="78" t="s">
        <v>656</v>
      </c>
      <c r="E132" s="78">
        <v>0.89700000000000002</v>
      </c>
      <c r="F132" s="78">
        <v>0</v>
      </c>
      <c r="G132" s="78">
        <v>0</v>
      </c>
      <c r="H132" s="78">
        <v>0</v>
      </c>
      <c r="I132" s="78" t="s">
        <v>775</v>
      </c>
      <c r="K132" s="78" t="s">
        <v>774</v>
      </c>
      <c r="L132" s="78">
        <v>0</v>
      </c>
      <c r="M132" s="78" t="s">
        <v>5</v>
      </c>
    </row>
    <row r="133" spans="1:13" ht="15" customHeight="1" x14ac:dyDescent="0.35">
      <c r="A133" s="78" t="s">
        <v>183</v>
      </c>
      <c r="B133" s="78" t="s">
        <v>187</v>
      </c>
      <c r="C133" s="78">
        <v>2022</v>
      </c>
      <c r="D133" s="78" t="s">
        <v>656</v>
      </c>
      <c r="E133" s="78">
        <v>0.89700000000000002</v>
      </c>
      <c r="F133" s="78">
        <v>0</v>
      </c>
      <c r="G133" s="78">
        <v>0</v>
      </c>
      <c r="H133" s="78">
        <v>0</v>
      </c>
      <c r="I133" s="78" t="s">
        <v>775</v>
      </c>
      <c r="K133" s="78" t="s">
        <v>774</v>
      </c>
      <c r="L133" s="78">
        <v>0</v>
      </c>
      <c r="M133" s="78" t="s">
        <v>5</v>
      </c>
    </row>
    <row r="134" spans="1:13" ht="15" customHeight="1" x14ac:dyDescent="0.35">
      <c r="A134" s="78" t="s">
        <v>183</v>
      </c>
      <c r="B134" s="78" t="s">
        <v>188</v>
      </c>
      <c r="C134" s="78">
        <v>2022</v>
      </c>
      <c r="D134" s="78" t="s">
        <v>656</v>
      </c>
      <c r="E134" s="78">
        <v>0.89700000000000002</v>
      </c>
      <c r="F134" s="78">
        <v>0</v>
      </c>
      <c r="G134" s="78">
        <v>0</v>
      </c>
      <c r="H134" s="78">
        <v>0</v>
      </c>
      <c r="I134" s="78" t="s">
        <v>775</v>
      </c>
      <c r="K134" s="78" t="s">
        <v>774</v>
      </c>
      <c r="L134" s="78">
        <v>0</v>
      </c>
      <c r="M134" s="78" t="s">
        <v>5</v>
      </c>
    </row>
    <row r="135" spans="1:13" ht="15" customHeight="1" x14ac:dyDescent="0.35">
      <c r="A135" s="78" t="s">
        <v>183</v>
      </c>
      <c r="B135" s="78" t="s">
        <v>189</v>
      </c>
      <c r="C135" s="78">
        <v>2022</v>
      </c>
      <c r="D135" s="78" t="s">
        <v>655</v>
      </c>
      <c r="E135" s="78">
        <v>0.89700000000000002</v>
      </c>
      <c r="F135" s="78">
        <v>0</v>
      </c>
      <c r="G135" s="78">
        <v>0</v>
      </c>
      <c r="H135" s="78">
        <v>0</v>
      </c>
      <c r="I135" s="78" t="s">
        <v>775</v>
      </c>
      <c r="K135" s="78" t="s">
        <v>774</v>
      </c>
      <c r="L135" s="78">
        <v>0</v>
      </c>
      <c r="M135" s="78" t="s">
        <v>5</v>
      </c>
    </row>
    <row r="136" spans="1:13" ht="15" customHeight="1" x14ac:dyDescent="0.35">
      <c r="A136" s="78" t="s">
        <v>183</v>
      </c>
      <c r="B136" s="78" t="s">
        <v>190</v>
      </c>
      <c r="C136" s="78">
        <v>2022</v>
      </c>
      <c r="D136" s="78" t="s">
        <v>656</v>
      </c>
      <c r="E136" s="78">
        <v>0.89700000000000002</v>
      </c>
      <c r="F136" s="78">
        <v>0</v>
      </c>
      <c r="G136" s="78">
        <v>0</v>
      </c>
      <c r="H136" s="78">
        <v>0</v>
      </c>
      <c r="I136" s="78" t="s">
        <v>775</v>
      </c>
      <c r="K136" s="78" t="s">
        <v>774</v>
      </c>
      <c r="L136" s="78">
        <v>0</v>
      </c>
      <c r="M136" s="78" t="s">
        <v>5</v>
      </c>
    </row>
    <row r="137" spans="1:13" ht="15" customHeight="1" x14ac:dyDescent="0.35">
      <c r="A137" s="78" t="s">
        <v>183</v>
      </c>
      <c r="B137" s="78" t="s">
        <v>191</v>
      </c>
      <c r="C137" s="78">
        <v>2022</v>
      </c>
      <c r="D137" s="78" t="s">
        <v>656</v>
      </c>
      <c r="E137" s="78">
        <v>0.89700000000000002</v>
      </c>
      <c r="F137" s="78">
        <v>0</v>
      </c>
      <c r="G137" s="78">
        <v>0</v>
      </c>
      <c r="H137" s="78">
        <v>0</v>
      </c>
      <c r="I137" s="78" t="s">
        <v>775</v>
      </c>
      <c r="K137" s="78" t="s">
        <v>774</v>
      </c>
      <c r="L137" s="78">
        <v>0</v>
      </c>
      <c r="M137" s="78" t="s">
        <v>5</v>
      </c>
    </row>
    <row r="138" spans="1:13" ht="15" customHeight="1" x14ac:dyDescent="0.35">
      <c r="A138" s="78" t="s">
        <v>183</v>
      </c>
      <c r="B138" s="78" t="s">
        <v>192</v>
      </c>
      <c r="C138" s="78">
        <v>2022</v>
      </c>
      <c r="D138" s="78" t="s">
        <v>656</v>
      </c>
      <c r="E138" s="78">
        <v>0.89700000000000002</v>
      </c>
      <c r="F138" s="78">
        <v>0</v>
      </c>
      <c r="G138" s="78">
        <v>0</v>
      </c>
      <c r="H138" s="78">
        <v>0</v>
      </c>
      <c r="I138" s="78" t="s">
        <v>775</v>
      </c>
      <c r="K138" s="78" t="s">
        <v>774</v>
      </c>
      <c r="L138" s="78">
        <v>0</v>
      </c>
      <c r="M138" s="78" t="s">
        <v>5</v>
      </c>
    </row>
    <row r="139" spans="1:13" ht="15" customHeight="1" x14ac:dyDescent="0.35">
      <c r="A139" s="78" t="s">
        <v>183</v>
      </c>
      <c r="B139" s="78" t="s">
        <v>193</v>
      </c>
      <c r="C139" s="78">
        <v>2022</v>
      </c>
      <c r="D139" s="78" t="s">
        <v>656</v>
      </c>
      <c r="E139" s="78">
        <v>0.89700000000000002</v>
      </c>
      <c r="F139" s="78">
        <v>0</v>
      </c>
      <c r="G139" s="78">
        <v>0</v>
      </c>
      <c r="H139" s="78">
        <v>0</v>
      </c>
      <c r="I139" s="78" t="s">
        <v>775</v>
      </c>
      <c r="K139" s="78" t="s">
        <v>774</v>
      </c>
      <c r="L139" s="78">
        <v>0</v>
      </c>
      <c r="M139" s="78" t="s">
        <v>5</v>
      </c>
    </row>
    <row r="140" spans="1:13" ht="15" customHeight="1" x14ac:dyDescent="0.35">
      <c r="A140" s="78" t="s">
        <v>183</v>
      </c>
      <c r="B140" s="78" t="s">
        <v>194</v>
      </c>
      <c r="C140" s="78">
        <v>2022</v>
      </c>
      <c r="D140" s="78" t="s">
        <v>657</v>
      </c>
      <c r="E140" s="78">
        <v>0.89700000000000002</v>
      </c>
      <c r="F140" s="78">
        <v>0</v>
      </c>
      <c r="G140" s="78">
        <v>0</v>
      </c>
      <c r="H140" s="78">
        <v>0</v>
      </c>
      <c r="I140" s="78" t="s">
        <v>775</v>
      </c>
      <c r="K140" s="78" t="s">
        <v>774</v>
      </c>
      <c r="L140" s="78">
        <v>0</v>
      </c>
      <c r="M140" s="78" t="s">
        <v>5</v>
      </c>
    </row>
    <row r="141" spans="1:13" ht="15" customHeight="1" x14ac:dyDescent="0.35">
      <c r="A141" s="78" t="s">
        <v>183</v>
      </c>
      <c r="B141" s="78" t="s">
        <v>195</v>
      </c>
      <c r="C141" s="78">
        <v>2022</v>
      </c>
      <c r="D141" s="78" t="s">
        <v>656</v>
      </c>
      <c r="E141" s="78">
        <v>0.89700000000000002</v>
      </c>
      <c r="F141" s="78">
        <v>0</v>
      </c>
      <c r="G141" s="78">
        <v>0</v>
      </c>
      <c r="H141" s="78">
        <v>0</v>
      </c>
      <c r="I141" s="78" t="s">
        <v>775</v>
      </c>
      <c r="K141" s="78" t="s">
        <v>774</v>
      </c>
      <c r="L141" s="78">
        <v>0</v>
      </c>
      <c r="M141" s="78" t="s">
        <v>5</v>
      </c>
    </row>
    <row r="142" spans="1:13" ht="15" customHeight="1" x14ac:dyDescent="0.35">
      <c r="A142" s="78" t="s">
        <v>183</v>
      </c>
      <c r="B142" s="78" t="s">
        <v>196</v>
      </c>
      <c r="C142" s="78">
        <v>2022</v>
      </c>
      <c r="D142" s="78" t="s">
        <v>656</v>
      </c>
      <c r="E142" s="78">
        <v>0.89700000000000002</v>
      </c>
      <c r="F142" s="78">
        <v>0</v>
      </c>
      <c r="G142" s="78">
        <v>0</v>
      </c>
      <c r="H142" s="78">
        <v>0</v>
      </c>
      <c r="I142" s="78" t="s">
        <v>775</v>
      </c>
      <c r="K142" s="78" t="s">
        <v>774</v>
      </c>
      <c r="L142" s="78">
        <v>0</v>
      </c>
      <c r="M142" s="78" t="s">
        <v>5</v>
      </c>
    </row>
    <row r="143" spans="1:13" ht="15" customHeight="1" x14ac:dyDescent="0.35">
      <c r="A143" s="78" t="s">
        <v>197</v>
      </c>
      <c r="B143" s="78" t="s">
        <v>198</v>
      </c>
      <c r="C143" s="78">
        <v>2022</v>
      </c>
      <c r="D143" s="78" t="s">
        <v>5</v>
      </c>
      <c r="E143" s="78">
        <v>2.2999999999999998</v>
      </c>
      <c r="F143" s="78">
        <v>372</v>
      </c>
      <c r="G143" s="78">
        <v>0.55000000000000004</v>
      </c>
      <c r="H143" s="78">
        <v>0.3206</v>
      </c>
      <c r="I143" s="78" t="s">
        <v>774</v>
      </c>
      <c r="K143" s="78" t="s">
        <v>774</v>
      </c>
      <c r="L143" s="78">
        <v>0</v>
      </c>
      <c r="M143" s="78" t="s">
        <v>5</v>
      </c>
    </row>
    <row r="144" spans="1:13" ht="15" customHeight="1" x14ac:dyDescent="0.35">
      <c r="A144" s="78" t="s">
        <v>199</v>
      </c>
      <c r="B144" s="78" t="s">
        <v>200</v>
      </c>
      <c r="C144" s="78">
        <v>2022</v>
      </c>
      <c r="D144" s="78" t="s">
        <v>658</v>
      </c>
      <c r="E144" s="78">
        <v>2</v>
      </c>
      <c r="F144" s="78">
        <v>0</v>
      </c>
      <c r="G144" s="78">
        <v>0</v>
      </c>
      <c r="H144" s="78">
        <v>0</v>
      </c>
      <c r="I144" s="78" t="s">
        <v>775</v>
      </c>
      <c r="K144" s="78" t="s">
        <v>774</v>
      </c>
      <c r="L144" s="78">
        <v>0</v>
      </c>
      <c r="M144" s="78" t="s">
        <v>5</v>
      </c>
    </row>
    <row r="145" spans="1:13" ht="15" customHeight="1" x14ac:dyDescent="0.35">
      <c r="A145" s="78" t="s">
        <v>199</v>
      </c>
      <c r="B145" s="78" t="s">
        <v>201</v>
      </c>
      <c r="C145" s="78">
        <v>2022</v>
      </c>
      <c r="D145" s="78" t="s">
        <v>658</v>
      </c>
      <c r="E145" s="78">
        <v>2</v>
      </c>
      <c r="F145" s="78">
        <v>0</v>
      </c>
      <c r="G145" s="78">
        <v>0</v>
      </c>
      <c r="H145" s="78">
        <v>0</v>
      </c>
      <c r="I145" s="78" t="s">
        <v>775</v>
      </c>
      <c r="K145" s="78" t="s">
        <v>774</v>
      </c>
      <c r="L145" s="78">
        <v>0</v>
      </c>
      <c r="M145" s="78" t="s">
        <v>5</v>
      </c>
    </row>
    <row r="146" spans="1:13" ht="15" customHeight="1" x14ac:dyDescent="0.35">
      <c r="A146" s="78" t="s">
        <v>202</v>
      </c>
      <c r="B146" s="78" t="s">
        <v>203</v>
      </c>
      <c r="C146" s="78">
        <v>2022</v>
      </c>
      <c r="D146" s="78" t="s">
        <v>659</v>
      </c>
      <c r="E146" s="78">
        <v>1.1000000000000001</v>
      </c>
      <c r="F146" s="78">
        <v>0</v>
      </c>
      <c r="G146" s="78">
        <v>0</v>
      </c>
      <c r="H146" s="78">
        <v>0</v>
      </c>
      <c r="I146" s="78" t="s">
        <v>775</v>
      </c>
      <c r="K146" s="78" t="s">
        <v>774</v>
      </c>
      <c r="L146" s="78">
        <v>0</v>
      </c>
      <c r="M146" s="78" t="s">
        <v>5</v>
      </c>
    </row>
    <row r="147" spans="1:13" ht="15" customHeight="1" x14ac:dyDescent="0.35">
      <c r="A147" s="78" t="s">
        <v>204</v>
      </c>
      <c r="B147" s="78" t="s">
        <v>205</v>
      </c>
      <c r="C147" s="78">
        <v>2022</v>
      </c>
      <c r="D147" s="78" t="s">
        <v>5</v>
      </c>
      <c r="E147" s="78">
        <v>2.2999999999999998</v>
      </c>
      <c r="F147" s="78">
        <v>372</v>
      </c>
      <c r="G147" s="78">
        <v>0.55000000000000004</v>
      </c>
      <c r="H147" s="78">
        <v>0.11</v>
      </c>
      <c r="I147" s="78" t="s">
        <v>775</v>
      </c>
      <c r="K147" s="78" t="s">
        <v>774</v>
      </c>
      <c r="L147" s="78">
        <v>0</v>
      </c>
      <c r="M147" s="78" t="s">
        <v>5</v>
      </c>
    </row>
    <row r="148" spans="1:13" ht="15" customHeight="1" x14ac:dyDescent="0.35">
      <c r="A148" s="78" t="s">
        <v>206</v>
      </c>
      <c r="B148" s="78" t="s">
        <v>207</v>
      </c>
      <c r="C148" s="78">
        <v>2022</v>
      </c>
      <c r="D148" s="78" t="s">
        <v>660</v>
      </c>
      <c r="E148" s="78">
        <v>0.1</v>
      </c>
      <c r="F148" s="78">
        <v>0</v>
      </c>
      <c r="G148" s="78">
        <v>0</v>
      </c>
      <c r="H148" s="78">
        <v>0</v>
      </c>
      <c r="I148" s="78" t="s">
        <v>775</v>
      </c>
      <c r="K148" s="78" t="s">
        <v>774</v>
      </c>
      <c r="L148" s="78">
        <v>0</v>
      </c>
      <c r="M148" s="78" t="s">
        <v>5</v>
      </c>
    </row>
    <row r="149" spans="1:13" ht="15" customHeight="1" x14ac:dyDescent="0.35">
      <c r="A149" s="78" t="s">
        <v>208</v>
      </c>
      <c r="B149" s="78" t="s">
        <v>209</v>
      </c>
      <c r="C149" s="78">
        <v>2022</v>
      </c>
      <c r="D149" s="78" t="s">
        <v>647</v>
      </c>
      <c r="E149" s="78">
        <v>1.1000000000000001</v>
      </c>
      <c r="F149" s="78">
        <v>0</v>
      </c>
      <c r="G149" s="78">
        <v>0</v>
      </c>
      <c r="H149" s="78">
        <v>0</v>
      </c>
      <c r="I149" s="78" t="s">
        <v>775</v>
      </c>
      <c r="K149" s="78" t="s">
        <v>774</v>
      </c>
      <c r="L149" s="78">
        <v>0</v>
      </c>
      <c r="M149" s="78" t="s">
        <v>5</v>
      </c>
    </row>
    <row r="150" spans="1:13" ht="15" customHeight="1" x14ac:dyDescent="0.35">
      <c r="A150" s="78" t="s">
        <v>210</v>
      </c>
      <c r="B150" s="78" t="s">
        <v>211</v>
      </c>
      <c r="C150" s="78">
        <v>2022</v>
      </c>
      <c r="D150" s="78" t="s">
        <v>661</v>
      </c>
      <c r="E150" s="78">
        <v>1</v>
      </c>
      <c r="F150" s="78">
        <v>0</v>
      </c>
      <c r="G150" s="78">
        <v>0</v>
      </c>
      <c r="H150" s="78">
        <v>0</v>
      </c>
      <c r="I150" s="78" t="s">
        <v>775</v>
      </c>
      <c r="K150" s="78" t="s">
        <v>774</v>
      </c>
      <c r="L150" s="78">
        <v>0</v>
      </c>
      <c r="M150" s="78" t="s">
        <v>5</v>
      </c>
    </row>
    <row r="151" spans="1:13" ht="15" customHeight="1" x14ac:dyDescent="0.35">
      <c r="A151" s="78" t="s">
        <v>212</v>
      </c>
      <c r="B151" s="78" t="s">
        <v>213</v>
      </c>
      <c r="C151" s="78">
        <v>2022</v>
      </c>
      <c r="D151" s="78" t="s">
        <v>662</v>
      </c>
      <c r="E151" s="78">
        <v>0.94</v>
      </c>
      <c r="F151" s="78">
        <v>0</v>
      </c>
      <c r="G151" s="78">
        <v>0</v>
      </c>
      <c r="H151" s="78">
        <v>0</v>
      </c>
      <c r="I151" s="78" t="s">
        <v>775</v>
      </c>
      <c r="K151" s="78" t="s">
        <v>774</v>
      </c>
      <c r="L151" s="78">
        <v>0</v>
      </c>
      <c r="M151" s="78" t="s">
        <v>5</v>
      </c>
    </row>
    <row r="152" spans="1:13" ht="15" customHeight="1" x14ac:dyDescent="0.35">
      <c r="A152" s="78" t="s">
        <v>214</v>
      </c>
      <c r="B152" s="78" t="s">
        <v>215</v>
      </c>
      <c r="C152" s="78">
        <v>2022</v>
      </c>
      <c r="D152" s="78" t="s">
        <v>663</v>
      </c>
      <c r="E152" s="78">
        <v>1.1000000000000001</v>
      </c>
      <c r="F152" s="78">
        <v>0</v>
      </c>
      <c r="G152" s="78">
        <v>0</v>
      </c>
      <c r="H152" s="78">
        <v>0</v>
      </c>
      <c r="I152" s="78" t="s">
        <v>775</v>
      </c>
      <c r="K152" s="78" t="s">
        <v>774</v>
      </c>
      <c r="L152" s="78">
        <v>0</v>
      </c>
      <c r="M152" s="78" t="s">
        <v>5</v>
      </c>
    </row>
    <row r="153" spans="1:13" ht="15" customHeight="1" x14ac:dyDescent="0.35">
      <c r="A153" s="78" t="s">
        <v>216</v>
      </c>
      <c r="B153" s="78" t="s">
        <v>217</v>
      </c>
      <c r="C153" s="78">
        <v>2022</v>
      </c>
      <c r="D153" s="78" t="s">
        <v>664</v>
      </c>
      <c r="E153" s="78">
        <v>8.8999999999999996E-2</v>
      </c>
      <c r="F153" s="78">
        <v>0</v>
      </c>
      <c r="G153" s="78">
        <v>0</v>
      </c>
      <c r="H153" s="78">
        <v>0</v>
      </c>
      <c r="I153" s="78" t="s">
        <v>775</v>
      </c>
      <c r="K153" s="78" t="s">
        <v>774</v>
      </c>
      <c r="L153" s="78">
        <v>163.4</v>
      </c>
      <c r="M153" s="78">
        <v>8.0000000000000002E-3</v>
      </c>
    </row>
    <row r="154" spans="1:13" ht="15" customHeight="1" x14ac:dyDescent="0.35">
      <c r="A154" s="78" t="s">
        <v>216</v>
      </c>
      <c r="B154" s="78" t="s">
        <v>218</v>
      </c>
      <c r="C154" s="78">
        <v>2022</v>
      </c>
      <c r="D154" s="78" t="s">
        <v>664</v>
      </c>
      <c r="E154" s="78">
        <v>8.8999999999999996E-2</v>
      </c>
      <c r="F154" s="78">
        <v>0</v>
      </c>
      <c r="G154" s="78">
        <v>0</v>
      </c>
      <c r="H154" s="78">
        <v>0</v>
      </c>
      <c r="I154" s="78" t="s">
        <v>775</v>
      </c>
      <c r="K154" s="78" t="s">
        <v>774</v>
      </c>
      <c r="L154" s="78">
        <v>0</v>
      </c>
      <c r="M154" s="78" t="s">
        <v>5</v>
      </c>
    </row>
    <row r="155" spans="1:13" ht="15" customHeight="1" x14ac:dyDescent="0.35">
      <c r="A155" s="78" t="s">
        <v>219</v>
      </c>
      <c r="B155" s="78" t="s">
        <v>220</v>
      </c>
      <c r="C155" s="78">
        <v>2022</v>
      </c>
      <c r="D155" s="78" t="s">
        <v>665</v>
      </c>
      <c r="E155" s="78">
        <v>1.1000000000000001</v>
      </c>
      <c r="F155" s="78">
        <v>0</v>
      </c>
      <c r="G155" s="78">
        <v>0</v>
      </c>
      <c r="H155" s="78">
        <v>0</v>
      </c>
      <c r="I155" s="78" t="s">
        <v>775</v>
      </c>
      <c r="K155" s="78" t="s">
        <v>774</v>
      </c>
      <c r="L155" s="78">
        <v>0</v>
      </c>
      <c r="M155" s="78" t="s">
        <v>5</v>
      </c>
    </row>
    <row r="156" spans="1:13" ht="15" customHeight="1" x14ac:dyDescent="0.35">
      <c r="A156" s="78" t="s">
        <v>219</v>
      </c>
      <c r="B156" s="78" t="s">
        <v>221</v>
      </c>
      <c r="C156" s="78">
        <v>2022</v>
      </c>
      <c r="D156" s="78" t="s">
        <v>665</v>
      </c>
      <c r="E156" s="78">
        <v>1.1000000000000001</v>
      </c>
      <c r="F156" s="78">
        <v>0</v>
      </c>
      <c r="G156" s="78">
        <v>0</v>
      </c>
      <c r="H156" s="78">
        <v>0</v>
      </c>
      <c r="I156" s="78" t="s">
        <v>775</v>
      </c>
      <c r="K156" s="78" t="s">
        <v>774</v>
      </c>
      <c r="L156" s="78">
        <v>0</v>
      </c>
      <c r="M156" s="78" t="s">
        <v>5</v>
      </c>
    </row>
    <row r="157" spans="1:13" ht="15" customHeight="1" x14ac:dyDescent="0.35">
      <c r="A157" s="78" t="s">
        <v>219</v>
      </c>
      <c r="B157" s="78" t="s">
        <v>222</v>
      </c>
      <c r="C157" s="78">
        <v>2022</v>
      </c>
      <c r="D157" s="78" t="s">
        <v>665</v>
      </c>
      <c r="E157" s="78">
        <v>1.1000000000000001</v>
      </c>
      <c r="F157" s="78">
        <v>0</v>
      </c>
      <c r="G157" s="78">
        <v>0</v>
      </c>
      <c r="H157" s="78">
        <v>0</v>
      </c>
      <c r="I157" s="78" t="s">
        <v>775</v>
      </c>
      <c r="K157" s="78" t="s">
        <v>774</v>
      </c>
      <c r="L157" s="78">
        <v>35.4</v>
      </c>
      <c r="M157" s="78">
        <v>0.08</v>
      </c>
    </row>
    <row r="158" spans="1:13" ht="15" customHeight="1" x14ac:dyDescent="0.35">
      <c r="A158" s="78" t="s">
        <v>223</v>
      </c>
      <c r="B158" s="78" t="s">
        <v>224</v>
      </c>
      <c r="C158" s="78">
        <v>2022</v>
      </c>
      <c r="D158" s="78" t="s">
        <v>647</v>
      </c>
      <c r="E158" s="78">
        <v>1.1000000000000001</v>
      </c>
      <c r="F158" s="78">
        <v>0</v>
      </c>
      <c r="G158" s="78">
        <v>0</v>
      </c>
      <c r="H158" s="78">
        <v>0</v>
      </c>
      <c r="I158" s="78" t="s">
        <v>775</v>
      </c>
      <c r="K158" s="78" t="s">
        <v>774</v>
      </c>
      <c r="L158" s="78">
        <v>53.96</v>
      </c>
      <c r="M158" s="78">
        <v>6.0000000000000002E-5</v>
      </c>
    </row>
    <row r="159" spans="1:13" ht="15" customHeight="1" x14ac:dyDescent="0.35">
      <c r="A159" s="78" t="s">
        <v>225</v>
      </c>
      <c r="B159" s="78" t="s">
        <v>226</v>
      </c>
      <c r="C159" s="78">
        <v>2022</v>
      </c>
      <c r="D159" s="78" t="s">
        <v>666</v>
      </c>
      <c r="E159" s="78">
        <v>1.1000000000000001</v>
      </c>
      <c r="F159" s="78">
        <v>0</v>
      </c>
      <c r="G159" s="78">
        <v>0</v>
      </c>
      <c r="H159" s="78">
        <v>0</v>
      </c>
      <c r="I159" s="78" t="s">
        <v>775</v>
      </c>
      <c r="K159" s="78" t="s">
        <v>774</v>
      </c>
      <c r="L159" s="78">
        <v>0</v>
      </c>
      <c r="M159" s="78" t="s">
        <v>5</v>
      </c>
    </row>
    <row r="160" spans="1:13" ht="15" customHeight="1" x14ac:dyDescent="0.35">
      <c r="A160" s="78" t="s">
        <v>227</v>
      </c>
      <c r="B160" s="78" t="s">
        <v>228</v>
      </c>
      <c r="C160" s="78">
        <v>2022</v>
      </c>
      <c r="D160" s="78" t="s">
        <v>5</v>
      </c>
      <c r="E160" s="78" t="s">
        <v>5</v>
      </c>
      <c r="F160" s="78" t="s">
        <v>5</v>
      </c>
      <c r="G160" s="78" t="s">
        <v>5</v>
      </c>
      <c r="H160" s="78" t="s">
        <v>5</v>
      </c>
      <c r="I160" s="78" t="s">
        <v>774</v>
      </c>
      <c r="K160" s="78" t="s">
        <v>774</v>
      </c>
      <c r="L160" s="78">
        <v>0</v>
      </c>
      <c r="M160" s="78" t="s">
        <v>5</v>
      </c>
    </row>
    <row r="161" spans="1:13" ht="15" customHeight="1" x14ac:dyDescent="0.35">
      <c r="A161" s="78" t="s">
        <v>229</v>
      </c>
      <c r="B161" s="78" t="s">
        <v>230</v>
      </c>
      <c r="C161" s="78">
        <v>2022</v>
      </c>
      <c r="D161" s="78" t="s">
        <v>647</v>
      </c>
      <c r="E161" s="78">
        <v>0.1</v>
      </c>
      <c r="F161" s="78">
        <v>0</v>
      </c>
      <c r="G161" s="78">
        <v>0</v>
      </c>
      <c r="H161" s="78">
        <v>0</v>
      </c>
      <c r="I161" s="78" t="s">
        <v>775</v>
      </c>
      <c r="K161" s="78" t="s">
        <v>774</v>
      </c>
      <c r="L161" s="78">
        <v>0</v>
      </c>
      <c r="M161" s="78" t="s">
        <v>5</v>
      </c>
    </row>
    <row r="162" spans="1:13" ht="15" customHeight="1" x14ac:dyDescent="0.35">
      <c r="A162" s="78" t="s">
        <v>229</v>
      </c>
      <c r="B162" s="78" t="s">
        <v>231</v>
      </c>
      <c r="C162" s="78">
        <v>2022</v>
      </c>
      <c r="D162" s="78" t="s">
        <v>647</v>
      </c>
      <c r="E162" s="78">
        <v>0.1</v>
      </c>
      <c r="F162" s="78">
        <v>0</v>
      </c>
      <c r="G162" s="78">
        <v>0</v>
      </c>
      <c r="H162" s="78">
        <v>0</v>
      </c>
      <c r="I162" s="78" t="s">
        <v>775</v>
      </c>
      <c r="K162" s="78" t="s">
        <v>774</v>
      </c>
      <c r="L162" s="78">
        <v>0</v>
      </c>
      <c r="M162" s="78" t="s">
        <v>5</v>
      </c>
    </row>
    <row r="163" spans="1:13" ht="15" customHeight="1" x14ac:dyDescent="0.35">
      <c r="A163" s="78" t="s">
        <v>229</v>
      </c>
      <c r="B163" s="78" t="s">
        <v>232</v>
      </c>
      <c r="C163" s="78">
        <v>2022</v>
      </c>
      <c r="D163" s="78" t="s">
        <v>647</v>
      </c>
      <c r="E163" s="78">
        <v>0.13</v>
      </c>
      <c r="F163" s="78">
        <v>0</v>
      </c>
      <c r="G163" s="78">
        <v>0</v>
      </c>
      <c r="H163" s="78">
        <v>0</v>
      </c>
      <c r="I163" s="78" t="s">
        <v>775</v>
      </c>
      <c r="K163" s="78" t="s">
        <v>774</v>
      </c>
      <c r="L163" s="78">
        <v>0</v>
      </c>
      <c r="M163" s="78" t="s">
        <v>5</v>
      </c>
    </row>
    <row r="164" spans="1:13" ht="15" customHeight="1" x14ac:dyDescent="0.35">
      <c r="A164" s="78" t="s">
        <v>229</v>
      </c>
      <c r="B164" s="78" t="s">
        <v>233</v>
      </c>
      <c r="C164" s="78">
        <v>2022</v>
      </c>
      <c r="D164" s="78" t="s">
        <v>647</v>
      </c>
      <c r="E164" s="78">
        <v>0.1</v>
      </c>
      <c r="F164" s="78">
        <v>0</v>
      </c>
      <c r="G164" s="78">
        <v>0</v>
      </c>
      <c r="H164" s="78">
        <v>0</v>
      </c>
      <c r="I164" s="78" t="s">
        <v>775</v>
      </c>
      <c r="K164" s="78" t="s">
        <v>774</v>
      </c>
      <c r="L164" s="78">
        <v>0</v>
      </c>
      <c r="M164" s="78" t="s">
        <v>5</v>
      </c>
    </row>
    <row r="165" spans="1:13" ht="15" customHeight="1" x14ac:dyDescent="0.35">
      <c r="A165" s="78" t="s">
        <v>234</v>
      </c>
      <c r="B165" s="78" t="s">
        <v>235</v>
      </c>
      <c r="C165" s="78">
        <v>2022</v>
      </c>
      <c r="D165" s="78" t="s">
        <v>5</v>
      </c>
      <c r="E165" s="78">
        <v>2.2999999999999998</v>
      </c>
      <c r="F165" s="78">
        <v>372</v>
      </c>
      <c r="G165" s="78">
        <v>0.55000000000000004</v>
      </c>
      <c r="H165" s="78">
        <v>0.3206</v>
      </c>
      <c r="I165" s="78" t="s">
        <v>774</v>
      </c>
      <c r="K165" s="78" t="s">
        <v>774</v>
      </c>
      <c r="L165" s="78">
        <v>0</v>
      </c>
      <c r="M165" s="78" t="s">
        <v>5</v>
      </c>
    </row>
    <row r="166" spans="1:13" ht="15" customHeight="1" x14ac:dyDescent="0.35">
      <c r="A166" s="78" t="s">
        <v>236</v>
      </c>
      <c r="B166" s="78" t="s">
        <v>237</v>
      </c>
      <c r="C166" s="78">
        <v>2022</v>
      </c>
      <c r="D166" s="78" t="s">
        <v>647</v>
      </c>
      <c r="E166" s="78">
        <v>1.1000000000000001</v>
      </c>
      <c r="F166" s="78">
        <v>0</v>
      </c>
      <c r="G166" s="78">
        <v>0</v>
      </c>
      <c r="H166" s="78">
        <v>0</v>
      </c>
      <c r="I166" s="78" t="s">
        <v>775</v>
      </c>
      <c r="K166" s="78" t="s">
        <v>774</v>
      </c>
      <c r="L166" s="78">
        <v>0</v>
      </c>
      <c r="M166" s="78" t="s">
        <v>5</v>
      </c>
    </row>
    <row r="167" spans="1:13" ht="15" customHeight="1" x14ac:dyDescent="0.35">
      <c r="A167" s="78" t="s">
        <v>236</v>
      </c>
      <c r="B167" s="78" t="s">
        <v>238</v>
      </c>
      <c r="C167" s="78">
        <v>2022</v>
      </c>
      <c r="D167" s="78" t="s">
        <v>647</v>
      </c>
      <c r="E167" s="78">
        <v>1.1000000000000001</v>
      </c>
      <c r="F167" s="78">
        <v>0</v>
      </c>
      <c r="G167" s="78">
        <v>0</v>
      </c>
      <c r="H167" s="78">
        <v>0</v>
      </c>
      <c r="I167" s="78" t="s">
        <v>775</v>
      </c>
      <c r="K167" s="78" t="s">
        <v>774</v>
      </c>
      <c r="L167" s="78">
        <v>0</v>
      </c>
      <c r="M167" s="78" t="s">
        <v>5</v>
      </c>
    </row>
    <row r="168" spans="1:13" ht="15" customHeight="1" x14ac:dyDescent="0.35">
      <c r="A168" s="78" t="s">
        <v>239</v>
      </c>
      <c r="B168" s="78" t="s">
        <v>240</v>
      </c>
      <c r="C168" s="78">
        <v>2022</v>
      </c>
      <c r="D168" s="78" t="s">
        <v>667</v>
      </c>
      <c r="E168" s="78">
        <v>1</v>
      </c>
      <c r="F168" s="78">
        <v>0</v>
      </c>
      <c r="G168" s="78">
        <v>0</v>
      </c>
      <c r="H168" s="78">
        <v>0.42</v>
      </c>
      <c r="I168" s="78" t="s">
        <v>775</v>
      </c>
      <c r="K168" s="78" t="s">
        <v>774</v>
      </c>
      <c r="L168" s="78">
        <v>0</v>
      </c>
      <c r="M168" s="78" t="s">
        <v>5</v>
      </c>
    </row>
    <row r="169" spans="1:13" ht="15" customHeight="1" x14ac:dyDescent="0.35">
      <c r="A169" s="78" t="s">
        <v>241</v>
      </c>
      <c r="B169" s="78" t="s">
        <v>242</v>
      </c>
      <c r="C169" s="78">
        <v>2022</v>
      </c>
      <c r="D169" s="78" t="s">
        <v>647</v>
      </c>
      <c r="E169" s="78">
        <v>1.1000000000000001</v>
      </c>
      <c r="F169" s="78">
        <v>0</v>
      </c>
      <c r="G169" s="78">
        <v>0</v>
      </c>
      <c r="H169" s="78">
        <v>0</v>
      </c>
      <c r="I169" s="78" t="s">
        <v>775</v>
      </c>
      <c r="K169" s="78" t="s">
        <v>774</v>
      </c>
      <c r="L169" s="78">
        <v>0</v>
      </c>
      <c r="M169" s="78" t="s">
        <v>5</v>
      </c>
    </row>
    <row r="170" spans="1:13" ht="15" customHeight="1" x14ac:dyDescent="0.35">
      <c r="A170" s="78" t="s">
        <v>241</v>
      </c>
      <c r="B170" s="78" t="s">
        <v>243</v>
      </c>
      <c r="C170" s="78">
        <v>2022</v>
      </c>
      <c r="D170" s="78" t="s">
        <v>647</v>
      </c>
      <c r="E170" s="78">
        <v>1.1000000000000001</v>
      </c>
      <c r="F170" s="78">
        <v>0</v>
      </c>
      <c r="G170" s="78">
        <v>0</v>
      </c>
      <c r="H170" s="78">
        <v>0</v>
      </c>
      <c r="I170" s="78" t="s">
        <v>775</v>
      </c>
      <c r="K170" s="78" t="s">
        <v>774</v>
      </c>
      <c r="L170" s="78">
        <v>0</v>
      </c>
      <c r="M170" s="78" t="s">
        <v>5</v>
      </c>
    </row>
    <row r="171" spans="1:13" ht="15" customHeight="1" x14ac:dyDescent="0.35">
      <c r="A171" s="78" t="s">
        <v>241</v>
      </c>
      <c r="B171" s="78" t="s">
        <v>245</v>
      </c>
      <c r="C171" s="78">
        <v>2022</v>
      </c>
      <c r="D171" s="78" t="s">
        <v>647</v>
      </c>
      <c r="E171" s="78">
        <v>1.1000000000000001</v>
      </c>
      <c r="F171" s="78">
        <v>0</v>
      </c>
      <c r="G171" s="78">
        <v>0</v>
      </c>
      <c r="H171" s="78">
        <v>0</v>
      </c>
      <c r="I171" s="78" t="s">
        <v>775</v>
      </c>
      <c r="K171" s="78" t="s">
        <v>774</v>
      </c>
      <c r="L171" s="78">
        <v>0</v>
      </c>
      <c r="M171" s="78" t="s">
        <v>5</v>
      </c>
    </row>
    <row r="172" spans="1:13" ht="15" customHeight="1" x14ac:dyDescent="0.35">
      <c r="A172" s="78" t="s">
        <v>241</v>
      </c>
      <c r="B172" s="78" t="s">
        <v>246</v>
      </c>
      <c r="C172" s="78">
        <v>2022</v>
      </c>
      <c r="D172" s="78" t="s">
        <v>647</v>
      </c>
      <c r="E172" s="78">
        <v>1.1000000000000001</v>
      </c>
      <c r="F172" s="78">
        <v>0</v>
      </c>
      <c r="G172" s="78">
        <v>0</v>
      </c>
      <c r="H172" s="78">
        <v>0</v>
      </c>
      <c r="I172" s="78" t="s">
        <v>775</v>
      </c>
      <c r="K172" s="78" t="s">
        <v>774</v>
      </c>
      <c r="L172" s="78">
        <v>0</v>
      </c>
      <c r="M172" s="78" t="s">
        <v>5</v>
      </c>
    </row>
    <row r="173" spans="1:13" ht="15" customHeight="1" x14ac:dyDescent="0.35">
      <c r="A173" s="78" t="s">
        <v>247</v>
      </c>
      <c r="B173" s="78" t="s">
        <v>248</v>
      </c>
      <c r="C173" s="78">
        <v>2022</v>
      </c>
      <c r="D173" s="78" t="s">
        <v>668</v>
      </c>
      <c r="E173" s="78">
        <v>1.1399999999999999</v>
      </c>
      <c r="F173" s="78">
        <v>113</v>
      </c>
      <c r="G173" s="78">
        <v>0.3</v>
      </c>
      <c r="H173" s="78">
        <v>0</v>
      </c>
      <c r="I173" s="78" t="s">
        <v>775</v>
      </c>
      <c r="K173" s="78" t="s">
        <v>774</v>
      </c>
      <c r="L173" s="78">
        <v>0</v>
      </c>
      <c r="M173" s="78" t="s">
        <v>5</v>
      </c>
    </row>
    <row r="174" spans="1:13" ht="15" customHeight="1" x14ac:dyDescent="0.35">
      <c r="A174" s="78" t="s">
        <v>249</v>
      </c>
      <c r="B174" s="78" t="s">
        <v>250</v>
      </c>
      <c r="C174" s="78">
        <v>2022</v>
      </c>
      <c r="D174" s="78" t="s">
        <v>669</v>
      </c>
      <c r="E174" s="78">
        <v>1.1000000000000001</v>
      </c>
      <c r="F174" s="78">
        <v>0</v>
      </c>
      <c r="G174" s="78">
        <v>0</v>
      </c>
      <c r="H174" s="78">
        <v>0</v>
      </c>
      <c r="I174" s="78" t="s">
        <v>775</v>
      </c>
      <c r="K174" s="78" t="s">
        <v>774</v>
      </c>
      <c r="L174" s="78">
        <v>0</v>
      </c>
      <c r="M174" s="78" t="s">
        <v>5</v>
      </c>
    </row>
    <row r="175" spans="1:13" ht="15" customHeight="1" x14ac:dyDescent="0.35">
      <c r="A175" s="78" t="s">
        <v>249</v>
      </c>
      <c r="B175" s="78" t="s">
        <v>251</v>
      </c>
      <c r="C175" s="78">
        <v>2022</v>
      </c>
      <c r="D175" s="78" t="s">
        <v>636</v>
      </c>
      <c r="E175" s="78">
        <v>1.1000000000000001</v>
      </c>
      <c r="F175" s="78">
        <v>0</v>
      </c>
      <c r="G175" s="78">
        <v>0</v>
      </c>
      <c r="H175" s="78">
        <v>0</v>
      </c>
      <c r="I175" s="78" t="s">
        <v>775</v>
      </c>
      <c r="K175" s="78" t="s">
        <v>774</v>
      </c>
      <c r="L175" s="78">
        <v>0</v>
      </c>
      <c r="M175" s="78" t="s">
        <v>5</v>
      </c>
    </row>
    <row r="176" spans="1:13" ht="15" customHeight="1" x14ac:dyDescent="0.35">
      <c r="A176" s="78" t="s">
        <v>249</v>
      </c>
      <c r="B176" s="78" t="s">
        <v>252</v>
      </c>
      <c r="C176" s="78">
        <v>2022</v>
      </c>
      <c r="D176" s="78" t="s">
        <v>636</v>
      </c>
      <c r="E176" s="78">
        <v>1.1000000000000001</v>
      </c>
      <c r="F176" s="78">
        <v>0</v>
      </c>
      <c r="G176" s="78">
        <v>0</v>
      </c>
      <c r="H176" s="78">
        <v>0</v>
      </c>
      <c r="I176" s="78" t="s">
        <v>775</v>
      </c>
      <c r="K176" s="78" t="s">
        <v>774</v>
      </c>
      <c r="L176" s="78">
        <v>0</v>
      </c>
      <c r="M176" s="78" t="s">
        <v>5</v>
      </c>
    </row>
    <row r="177" spans="1:13" ht="15" customHeight="1" x14ac:dyDescent="0.35">
      <c r="A177" s="78" t="s">
        <v>253</v>
      </c>
      <c r="B177" s="78" t="s">
        <v>254</v>
      </c>
      <c r="C177" s="78">
        <v>2022</v>
      </c>
      <c r="D177" s="78" t="s">
        <v>670</v>
      </c>
      <c r="E177" s="78">
        <v>0.21199999999999999</v>
      </c>
      <c r="F177" s="78">
        <v>40.055</v>
      </c>
      <c r="G177" s="78">
        <v>6.0999999999999999E-2</v>
      </c>
      <c r="H177" s="78">
        <v>0</v>
      </c>
      <c r="I177" s="78" t="s">
        <v>775</v>
      </c>
      <c r="K177" s="78" t="s">
        <v>774</v>
      </c>
      <c r="L177" s="78">
        <v>0</v>
      </c>
      <c r="M177" s="78" t="s">
        <v>5</v>
      </c>
    </row>
    <row r="178" spans="1:13" ht="15" customHeight="1" x14ac:dyDescent="0.35">
      <c r="A178" s="78" t="s">
        <v>253</v>
      </c>
      <c r="B178" s="78" t="s">
        <v>256</v>
      </c>
      <c r="C178" s="78">
        <v>2022</v>
      </c>
      <c r="D178" s="78" t="s">
        <v>670</v>
      </c>
      <c r="E178" s="78">
        <v>0</v>
      </c>
      <c r="F178" s="78">
        <v>0</v>
      </c>
      <c r="G178" s="78">
        <v>0</v>
      </c>
      <c r="H178" s="78">
        <v>0</v>
      </c>
      <c r="I178" s="78" t="s">
        <v>775</v>
      </c>
      <c r="K178" s="78" t="s">
        <v>774</v>
      </c>
      <c r="L178" s="78">
        <v>0</v>
      </c>
      <c r="M178" s="78" t="s">
        <v>5</v>
      </c>
    </row>
    <row r="179" spans="1:13" ht="15" customHeight="1" x14ac:dyDescent="0.35">
      <c r="A179" s="78" t="s">
        <v>253</v>
      </c>
      <c r="B179" s="78" t="s">
        <v>257</v>
      </c>
      <c r="C179" s="78">
        <v>2022</v>
      </c>
      <c r="D179" s="78" t="s">
        <v>671</v>
      </c>
      <c r="E179" s="78">
        <v>0.1</v>
      </c>
      <c r="F179" s="78">
        <v>0</v>
      </c>
      <c r="G179" s="78">
        <v>0</v>
      </c>
      <c r="H179" s="78">
        <v>0</v>
      </c>
      <c r="I179" s="78" t="s">
        <v>775</v>
      </c>
      <c r="K179" s="78" t="s">
        <v>774</v>
      </c>
      <c r="L179" s="78">
        <v>0</v>
      </c>
      <c r="M179" s="78" t="s">
        <v>5</v>
      </c>
    </row>
    <row r="180" spans="1:13" ht="15" customHeight="1" x14ac:dyDescent="0.35">
      <c r="A180" s="78" t="s">
        <v>258</v>
      </c>
      <c r="B180" s="78" t="s">
        <v>259</v>
      </c>
      <c r="C180" s="78">
        <v>2022</v>
      </c>
      <c r="D180" s="78" t="s">
        <v>672</v>
      </c>
      <c r="E180" s="78">
        <v>0.94</v>
      </c>
      <c r="F180" s="78">
        <v>0</v>
      </c>
      <c r="G180" s="78">
        <v>0</v>
      </c>
      <c r="H180" s="78">
        <v>0</v>
      </c>
      <c r="I180" s="78" t="s">
        <v>775</v>
      </c>
      <c r="K180" s="78" t="s">
        <v>774</v>
      </c>
      <c r="L180" s="78">
        <v>0</v>
      </c>
      <c r="M180" s="78" t="s">
        <v>5</v>
      </c>
    </row>
    <row r="181" spans="1:13" ht="15" customHeight="1" x14ac:dyDescent="0.35">
      <c r="A181" s="78" t="s">
        <v>260</v>
      </c>
      <c r="B181" s="78" t="s">
        <v>261</v>
      </c>
      <c r="C181" s="78">
        <v>2022</v>
      </c>
      <c r="D181" s="78" t="s">
        <v>673</v>
      </c>
      <c r="E181" s="78">
        <v>8.1000000000000003E-2</v>
      </c>
      <c r="F181" s="78">
        <v>0</v>
      </c>
      <c r="G181" s="78">
        <v>0</v>
      </c>
      <c r="H181" s="78">
        <v>0</v>
      </c>
      <c r="I181" s="78" t="s">
        <v>775</v>
      </c>
      <c r="K181" s="78" t="s">
        <v>774</v>
      </c>
      <c r="L181" s="78">
        <v>0</v>
      </c>
      <c r="M181" s="78" t="s">
        <v>5</v>
      </c>
    </row>
    <row r="182" spans="1:13" ht="15" customHeight="1" x14ac:dyDescent="0.35">
      <c r="A182" s="78" t="s">
        <v>260</v>
      </c>
      <c r="B182" s="78" t="s">
        <v>262</v>
      </c>
      <c r="C182" s="78">
        <v>2022</v>
      </c>
      <c r="D182" s="78" t="s">
        <v>674</v>
      </c>
      <c r="E182" s="78">
        <v>8.1000000000000003E-2</v>
      </c>
      <c r="F182" s="78">
        <v>0</v>
      </c>
      <c r="G182" s="78">
        <v>0</v>
      </c>
      <c r="H182" s="78">
        <v>0</v>
      </c>
      <c r="I182" s="78" t="s">
        <v>775</v>
      </c>
      <c r="K182" s="78" t="s">
        <v>774</v>
      </c>
      <c r="L182" s="78">
        <v>0</v>
      </c>
      <c r="M182" s="78" t="s">
        <v>5</v>
      </c>
    </row>
    <row r="183" spans="1:13" ht="15" customHeight="1" x14ac:dyDescent="0.35">
      <c r="A183" s="78" t="s">
        <v>263</v>
      </c>
      <c r="B183" s="78" t="s">
        <v>264</v>
      </c>
      <c r="C183" s="78">
        <v>2022</v>
      </c>
      <c r="D183" s="78" t="s">
        <v>646</v>
      </c>
      <c r="E183" s="78">
        <v>0.03</v>
      </c>
      <c r="F183" s="78">
        <v>0</v>
      </c>
      <c r="G183" s="78">
        <v>0</v>
      </c>
      <c r="H183" s="78">
        <v>0</v>
      </c>
      <c r="I183" s="78" t="s">
        <v>775</v>
      </c>
      <c r="K183" s="78" t="s">
        <v>774</v>
      </c>
      <c r="L183" s="78">
        <v>73.343999999999994</v>
      </c>
      <c r="M183" s="78">
        <v>3.0000000000000001E-3</v>
      </c>
    </row>
    <row r="184" spans="1:13" ht="15" customHeight="1" x14ac:dyDescent="0.35">
      <c r="A184" s="78" t="s">
        <v>265</v>
      </c>
      <c r="B184" s="78" t="s">
        <v>266</v>
      </c>
      <c r="C184" s="78">
        <v>2022</v>
      </c>
      <c r="D184" s="78" t="s">
        <v>5</v>
      </c>
      <c r="E184" s="78" t="s">
        <v>5</v>
      </c>
      <c r="F184" s="78" t="s">
        <v>5</v>
      </c>
      <c r="G184" s="78" t="s">
        <v>5</v>
      </c>
      <c r="H184" s="78" t="s">
        <v>5</v>
      </c>
      <c r="I184" s="78" t="s">
        <v>774</v>
      </c>
      <c r="K184" s="78" t="s">
        <v>774</v>
      </c>
      <c r="L184" s="78">
        <v>0</v>
      </c>
      <c r="M184" s="78" t="s">
        <v>5</v>
      </c>
    </row>
    <row r="185" spans="1:13" ht="15" customHeight="1" x14ac:dyDescent="0.35">
      <c r="A185" s="78" t="s">
        <v>267</v>
      </c>
      <c r="B185" s="78" t="s">
        <v>268</v>
      </c>
      <c r="C185" s="78">
        <v>2022</v>
      </c>
      <c r="D185" s="78" t="s">
        <v>675</v>
      </c>
      <c r="E185" s="78">
        <v>1.1000000000000001</v>
      </c>
      <c r="F185" s="78">
        <v>0</v>
      </c>
      <c r="G185" s="78">
        <v>0</v>
      </c>
      <c r="H185" s="78">
        <v>0</v>
      </c>
      <c r="I185" s="78" t="s">
        <v>775</v>
      </c>
      <c r="K185" s="78" t="s">
        <v>774</v>
      </c>
      <c r="L185" s="78">
        <v>0</v>
      </c>
      <c r="M185" s="78" t="s">
        <v>5</v>
      </c>
    </row>
    <row r="186" spans="1:13" ht="15" customHeight="1" x14ac:dyDescent="0.35">
      <c r="A186" s="78" t="s">
        <v>267</v>
      </c>
      <c r="B186" s="78" t="s">
        <v>269</v>
      </c>
      <c r="C186" s="78">
        <v>2022</v>
      </c>
      <c r="D186" s="78" t="s">
        <v>5</v>
      </c>
      <c r="E186" s="78">
        <v>2.2999999999999998</v>
      </c>
      <c r="F186" s="78">
        <v>372</v>
      </c>
      <c r="G186" s="78">
        <v>0.55000000000000004</v>
      </c>
      <c r="H186" s="78">
        <v>0.3206</v>
      </c>
      <c r="I186" s="78" t="s">
        <v>774</v>
      </c>
      <c r="K186" s="78" t="s">
        <v>774</v>
      </c>
      <c r="L186" s="78">
        <v>0</v>
      </c>
      <c r="M186" s="78" t="s">
        <v>5</v>
      </c>
    </row>
    <row r="187" spans="1:13" ht="15" customHeight="1" x14ac:dyDescent="0.35">
      <c r="A187" s="78" t="s">
        <v>267</v>
      </c>
      <c r="B187" s="78" t="s">
        <v>270</v>
      </c>
      <c r="C187" s="78">
        <v>2022</v>
      </c>
      <c r="D187" s="78" t="s">
        <v>676</v>
      </c>
      <c r="E187" s="78">
        <v>3.8999999999999998E-3</v>
      </c>
      <c r="F187" s="78">
        <v>5.26</v>
      </c>
      <c r="G187" s="78">
        <v>0</v>
      </c>
      <c r="H187" s="78">
        <v>0</v>
      </c>
      <c r="I187" s="78" t="s">
        <v>775</v>
      </c>
      <c r="K187" s="78" t="s">
        <v>774</v>
      </c>
      <c r="L187" s="78">
        <v>0</v>
      </c>
      <c r="M187" s="78" t="s">
        <v>5</v>
      </c>
    </row>
    <row r="188" spans="1:13" ht="15" customHeight="1" x14ac:dyDescent="0.35">
      <c r="A188" s="78" t="s">
        <v>267</v>
      </c>
      <c r="B188" s="78" t="s">
        <v>271</v>
      </c>
      <c r="C188" s="78">
        <v>2022</v>
      </c>
      <c r="D188" s="78" t="s">
        <v>676</v>
      </c>
      <c r="E188" s="78">
        <v>3.8999999999999998E-3</v>
      </c>
      <c r="F188" s="78">
        <v>5.26</v>
      </c>
      <c r="G188" s="78">
        <v>0</v>
      </c>
      <c r="H188" s="78">
        <v>0</v>
      </c>
      <c r="I188" s="78" t="s">
        <v>775</v>
      </c>
      <c r="K188" s="78" t="s">
        <v>774</v>
      </c>
      <c r="L188" s="78">
        <v>0</v>
      </c>
      <c r="M188" s="78" t="s">
        <v>5</v>
      </c>
    </row>
    <row r="189" spans="1:13" ht="15" customHeight="1" x14ac:dyDescent="0.35">
      <c r="A189" s="78" t="s">
        <v>272</v>
      </c>
      <c r="B189" s="78" t="s">
        <v>273</v>
      </c>
      <c r="C189" s="78">
        <v>2022</v>
      </c>
      <c r="D189" s="78" t="s">
        <v>677</v>
      </c>
      <c r="E189" s="78">
        <v>0.1</v>
      </c>
      <c r="F189" s="78">
        <v>0</v>
      </c>
      <c r="G189" s="78">
        <v>0</v>
      </c>
      <c r="H189" s="78">
        <v>0</v>
      </c>
      <c r="I189" s="78" t="s">
        <v>775</v>
      </c>
      <c r="K189" s="78" t="s">
        <v>774</v>
      </c>
      <c r="L189" s="78">
        <v>36.756999999999998</v>
      </c>
      <c r="M189" s="78">
        <v>0</v>
      </c>
    </row>
    <row r="190" spans="1:13" ht="15" customHeight="1" x14ac:dyDescent="0.35">
      <c r="A190" s="78" t="s">
        <v>272</v>
      </c>
      <c r="B190" s="78" t="s">
        <v>274</v>
      </c>
      <c r="C190" s="78">
        <v>2022</v>
      </c>
      <c r="D190" s="78" t="s">
        <v>677</v>
      </c>
      <c r="E190" s="78">
        <v>0.1</v>
      </c>
      <c r="F190" s="78">
        <v>0</v>
      </c>
      <c r="G190" s="78">
        <v>0</v>
      </c>
      <c r="H190" s="78">
        <v>0</v>
      </c>
      <c r="I190" s="78" t="s">
        <v>775</v>
      </c>
      <c r="K190" s="78" t="s">
        <v>774</v>
      </c>
      <c r="L190" s="78">
        <v>0</v>
      </c>
      <c r="M190" s="78" t="s">
        <v>5</v>
      </c>
    </row>
    <row r="191" spans="1:13" ht="15" customHeight="1" x14ac:dyDescent="0.35">
      <c r="A191" s="78" t="s">
        <v>275</v>
      </c>
      <c r="B191" s="78" t="s">
        <v>276</v>
      </c>
      <c r="C191" s="78">
        <v>2022</v>
      </c>
      <c r="D191" s="78" t="s">
        <v>678</v>
      </c>
      <c r="E191" s="78">
        <v>3.1</v>
      </c>
      <c r="F191" s="78">
        <v>0</v>
      </c>
      <c r="G191" s="78">
        <v>0</v>
      </c>
      <c r="H191" s="78">
        <v>1</v>
      </c>
      <c r="I191" s="78" t="s">
        <v>775</v>
      </c>
      <c r="K191" s="78" t="s">
        <v>774</v>
      </c>
      <c r="L191" s="78">
        <v>0</v>
      </c>
      <c r="M191" s="78" t="s">
        <v>5</v>
      </c>
    </row>
    <row r="192" spans="1:13" ht="15" customHeight="1" x14ac:dyDescent="0.35">
      <c r="A192" s="78" t="s">
        <v>275</v>
      </c>
      <c r="B192" s="78" t="s">
        <v>277</v>
      </c>
      <c r="C192" s="78">
        <v>2022</v>
      </c>
      <c r="D192" s="78" t="s">
        <v>678</v>
      </c>
      <c r="E192" s="78">
        <v>3.1</v>
      </c>
      <c r="F192" s="78">
        <v>0</v>
      </c>
      <c r="G192" s="78">
        <v>0</v>
      </c>
      <c r="H192" s="78">
        <v>1</v>
      </c>
      <c r="I192" s="78" t="s">
        <v>775</v>
      </c>
      <c r="K192" s="78" t="s">
        <v>774</v>
      </c>
      <c r="L192" s="78">
        <v>0</v>
      </c>
      <c r="M192" s="78" t="s">
        <v>5</v>
      </c>
    </row>
    <row r="193" spans="1:13" ht="15" customHeight="1" x14ac:dyDescent="0.35">
      <c r="A193" s="78" t="s">
        <v>275</v>
      </c>
      <c r="B193" s="78" t="s">
        <v>278</v>
      </c>
      <c r="C193" s="78">
        <v>2022</v>
      </c>
      <c r="D193" s="78" t="s">
        <v>678</v>
      </c>
      <c r="E193" s="78">
        <v>3.1</v>
      </c>
      <c r="F193" s="78">
        <v>0</v>
      </c>
      <c r="G193" s="78">
        <v>0</v>
      </c>
      <c r="H193" s="78">
        <v>1</v>
      </c>
      <c r="I193" s="78" t="s">
        <v>775</v>
      </c>
      <c r="K193" s="78" t="s">
        <v>774</v>
      </c>
      <c r="L193" s="78">
        <v>0</v>
      </c>
      <c r="M193" s="78" t="s">
        <v>5</v>
      </c>
    </row>
    <row r="194" spans="1:13" ht="15" customHeight="1" x14ac:dyDescent="0.35">
      <c r="A194" s="78" t="s">
        <v>275</v>
      </c>
      <c r="B194" s="78" t="s">
        <v>279</v>
      </c>
      <c r="C194" s="78">
        <v>2022</v>
      </c>
      <c r="D194" s="78" t="s">
        <v>678</v>
      </c>
      <c r="E194" s="78">
        <v>3.1</v>
      </c>
      <c r="F194" s="78">
        <v>0</v>
      </c>
      <c r="G194" s="78">
        <v>0</v>
      </c>
      <c r="H194" s="78">
        <v>1</v>
      </c>
      <c r="I194" s="78" t="s">
        <v>775</v>
      </c>
      <c r="K194" s="78" t="s">
        <v>774</v>
      </c>
      <c r="L194" s="78">
        <v>0</v>
      </c>
      <c r="M194" s="78" t="s">
        <v>5</v>
      </c>
    </row>
    <row r="195" spans="1:13" ht="15" customHeight="1" x14ac:dyDescent="0.35">
      <c r="A195" s="78" t="s">
        <v>275</v>
      </c>
      <c r="B195" s="78" t="s">
        <v>280</v>
      </c>
      <c r="C195" s="78">
        <v>2022</v>
      </c>
      <c r="D195" s="78" t="s">
        <v>678</v>
      </c>
      <c r="E195" s="78">
        <v>3.1</v>
      </c>
      <c r="F195" s="78">
        <v>0</v>
      </c>
      <c r="G195" s="78">
        <v>0</v>
      </c>
      <c r="H195" s="78">
        <v>1</v>
      </c>
      <c r="I195" s="78" t="s">
        <v>775</v>
      </c>
      <c r="K195" s="78" t="s">
        <v>774</v>
      </c>
      <c r="L195" s="78">
        <v>0</v>
      </c>
      <c r="M195" s="78" t="s">
        <v>5</v>
      </c>
    </row>
    <row r="196" spans="1:13" ht="15" customHeight="1" x14ac:dyDescent="0.35">
      <c r="A196" s="78" t="s">
        <v>275</v>
      </c>
      <c r="B196" s="78" t="s">
        <v>281</v>
      </c>
      <c r="C196" s="78">
        <v>2022</v>
      </c>
      <c r="D196" s="78" t="s">
        <v>678</v>
      </c>
      <c r="E196" s="78">
        <v>3.1</v>
      </c>
      <c r="F196" s="78">
        <v>0</v>
      </c>
      <c r="G196" s="78">
        <v>0</v>
      </c>
      <c r="H196" s="78">
        <v>1</v>
      </c>
      <c r="I196" s="78" t="s">
        <v>775</v>
      </c>
      <c r="K196" s="78" t="s">
        <v>774</v>
      </c>
      <c r="L196" s="78">
        <v>0</v>
      </c>
      <c r="M196" s="78" t="s">
        <v>5</v>
      </c>
    </row>
    <row r="197" spans="1:13" ht="15" customHeight="1" x14ac:dyDescent="0.35">
      <c r="A197" s="78" t="s">
        <v>275</v>
      </c>
      <c r="B197" s="78" t="s">
        <v>282</v>
      </c>
      <c r="C197" s="78">
        <v>2022</v>
      </c>
      <c r="D197" s="78" t="s">
        <v>679</v>
      </c>
      <c r="E197" s="78">
        <v>3.1</v>
      </c>
      <c r="F197" s="78">
        <v>0</v>
      </c>
      <c r="G197" s="78">
        <v>0</v>
      </c>
      <c r="H197" s="78">
        <v>1</v>
      </c>
      <c r="I197" s="78" t="s">
        <v>775</v>
      </c>
      <c r="K197" s="78" t="s">
        <v>774</v>
      </c>
      <c r="L197" s="78">
        <v>0</v>
      </c>
      <c r="M197" s="78" t="s">
        <v>5</v>
      </c>
    </row>
    <row r="198" spans="1:13" ht="15" customHeight="1" x14ac:dyDescent="0.35">
      <c r="A198" s="78" t="s">
        <v>275</v>
      </c>
      <c r="B198" s="78" t="s">
        <v>283</v>
      </c>
      <c r="C198" s="78">
        <v>2022</v>
      </c>
      <c r="D198" s="78" t="s">
        <v>679</v>
      </c>
      <c r="E198" s="78">
        <v>3.1</v>
      </c>
      <c r="F198" s="78">
        <v>0</v>
      </c>
      <c r="G198" s="78">
        <v>0</v>
      </c>
      <c r="H198" s="78">
        <v>1</v>
      </c>
      <c r="I198" s="78" t="s">
        <v>775</v>
      </c>
      <c r="K198" s="78" t="s">
        <v>774</v>
      </c>
      <c r="L198" s="78">
        <v>0</v>
      </c>
      <c r="M198" s="78" t="s">
        <v>5</v>
      </c>
    </row>
    <row r="199" spans="1:13" ht="15" customHeight="1" x14ac:dyDescent="0.35">
      <c r="A199" s="78" t="s">
        <v>275</v>
      </c>
      <c r="B199" s="78" t="s">
        <v>284</v>
      </c>
      <c r="C199" s="78">
        <v>2022</v>
      </c>
      <c r="D199" s="78" t="s">
        <v>678</v>
      </c>
      <c r="E199" s="78">
        <v>3.1</v>
      </c>
      <c r="F199" s="78">
        <v>0</v>
      </c>
      <c r="G199" s="78">
        <v>0</v>
      </c>
      <c r="H199" s="78">
        <v>1</v>
      </c>
      <c r="I199" s="78" t="s">
        <v>775</v>
      </c>
      <c r="K199" s="78" t="s">
        <v>774</v>
      </c>
      <c r="L199" s="78">
        <v>0</v>
      </c>
      <c r="M199" s="78" t="s">
        <v>5</v>
      </c>
    </row>
    <row r="200" spans="1:13" ht="15" customHeight="1" x14ac:dyDescent="0.35">
      <c r="A200" s="78" t="s">
        <v>275</v>
      </c>
      <c r="B200" s="78" t="s">
        <v>285</v>
      </c>
      <c r="C200" s="78">
        <v>2022</v>
      </c>
      <c r="D200" s="78" t="s">
        <v>678</v>
      </c>
      <c r="E200" s="78">
        <v>3.1</v>
      </c>
      <c r="F200" s="78">
        <v>0</v>
      </c>
      <c r="G200" s="78">
        <v>0</v>
      </c>
      <c r="H200" s="78">
        <v>1</v>
      </c>
      <c r="I200" s="78" t="s">
        <v>775</v>
      </c>
      <c r="K200" s="78" t="s">
        <v>774</v>
      </c>
      <c r="L200" s="78">
        <v>0</v>
      </c>
      <c r="M200" s="78" t="s">
        <v>5</v>
      </c>
    </row>
    <row r="201" spans="1:13" ht="15" customHeight="1" x14ac:dyDescent="0.35">
      <c r="A201" s="78" t="s">
        <v>275</v>
      </c>
      <c r="B201" s="78" t="s">
        <v>286</v>
      </c>
      <c r="C201" s="78">
        <v>2022</v>
      </c>
      <c r="D201" s="78" t="s">
        <v>679</v>
      </c>
      <c r="E201" s="78">
        <v>3.1</v>
      </c>
      <c r="F201" s="78">
        <v>0</v>
      </c>
      <c r="G201" s="78">
        <v>0</v>
      </c>
      <c r="H201" s="78">
        <v>1</v>
      </c>
      <c r="I201" s="78" t="s">
        <v>775</v>
      </c>
      <c r="K201" s="78" t="s">
        <v>774</v>
      </c>
      <c r="L201" s="78">
        <v>0</v>
      </c>
      <c r="M201" s="78" t="s">
        <v>5</v>
      </c>
    </row>
    <row r="202" spans="1:13" ht="15" customHeight="1" x14ac:dyDescent="0.35">
      <c r="A202" s="78" t="s">
        <v>275</v>
      </c>
      <c r="B202" s="78" t="s">
        <v>287</v>
      </c>
      <c r="C202" s="78">
        <v>2022</v>
      </c>
      <c r="D202" s="78" t="s">
        <v>679</v>
      </c>
      <c r="E202" s="78">
        <v>3.1</v>
      </c>
      <c r="F202" s="78">
        <v>0</v>
      </c>
      <c r="G202" s="78">
        <v>0</v>
      </c>
      <c r="H202" s="78">
        <v>1</v>
      </c>
      <c r="I202" s="78" t="s">
        <v>775</v>
      </c>
      <c r="K202" s="78" t="s">
        <v>774</v>
      </c>
      <c r="L202" s="78">
        <v>0</v>
      </c>
      <c r="M202" s="78" t="s">
        <v>5</v>
      </c>
    </row>
    <row r="203" spans="1:13" ht="15" customHeight="1" x14ac:dyDescent="0.35">
      <c r="A203" s="78" t="s">
        <v>275</v>
      </c>
      <c r="B203" s="78" t="s">
        <v>288</v>
      </c>
      <c r="C203" s="78">
        <v>2022</v>
      </c>
      <c r="D203" s="78" t="s">
        <v>680</v>
      </c>
      <c r="E203" s="78">
        <v>3.1</v>
      </c>
      <c r="F203" s="78">
        <v>0</v>
      </c>
      <c r="G203" s="78">
        <v>0</v>
      </c>
      <c r="H203" s="78">
        <v>1</v>
      </c>
      <c r="I203" s="78" t="s">
        <v>775</v>
      </c>
      <c r="K203" s="78" t="s">
        <v>774</v>
      </c>
      <c r="L203" s="78">
        <v>0</v>
      </c>
      <c r="M203" s="78" t="s">
        <v>5</v>
      </c>
    </row>
    <row r="204" spans="1:13" ht="15" customHeight="1" x14ac:dyDescent="0.35">
      <c r="A204" s="78" t="s">
        <v>275</v>
      </c>
      <c r="B204" s="78" t="s">
        <v>289</v>
      </c>
      <c r="C204" s="78">
        <v>2022</v>
      </c>
      <c r="D204" s="78" t="s">
        <v>679</v>
      </c>
      <c r="E204" s="78">
        <v>3.1</v>
      </c>
      <c r="F204" s="78">
        <v>0</v>
      </c>
      <c r="G204" s="78">
        <v>0</v>
      </c>
      <c r="H204" s="78">
        <v>1</v>
      </c>
      <c r="I204" s="78" t="s">
        <v>775</v>
      </c>
      <c r="K204" s="78" t="s">
        <v>774</v>
      </c>
      <c r="L204" s="78">
        <v>0</v>
      </c>
      <c r="M204" s="78" t="s">
        <v>5</v>
      </c>
    </row>
    <row r="205" spans="1:13" ht="15" customHeight="1" x14ac:dyDescent="0.35">
      <c r="A205" s="78" t="s">
        <v>275</v>
      </c>
      <c r="B205" s="78" t="s">
        <v>290</v>
      </c>
      <c r="C205" s="78">
        <v>2022</v>
      </c>
      <c r="D205" s="78" t="s">
        <v>679</v>
      </c>
      <c r="E205" s="78">
        <v>3.1</v>
      </c>
      <c r="F205" s="78">
        <v>0</v>
      </c>
      <c r="G205" s="78">
        <v>0</v>
      </c>
      <c r="H205" s="78">
        <v>1</v>
      </c>
      <c r="I205" s="78" t="s">
        <v>775</v>
      </c>
      <c r="K205" s="78" t="s">
        <v>774</v>
      </c>
      <c r="L205" s="78">
        <v>0</v>
      </c>
      <c r="M205" s="78" t="s">
        <v>5</v>
      </c>
    </row>
    <row r="206" spans="1:13" ht="15" customHeight="1" x14ac:dyDescent="0.35">
      <c r="A206" s="78" t="s">
        <v>275</v>
      </c>
      <c r="B206" s="78" t="s">
        <v>291</v>
      </c>
      <c r="C206" s="78">
        <v>2022</v>
      </c>
      <c r="D206" s="78" t="s">
        <v>679</v>
      </c>
      <c r="E206" s="78">
        <v>3.1</v>
      </c>
      <c r="F206" s="78">
        <v>0</v>
      </c>
      <c r="G206" s="78">
        <v>0</v>
      </c>
      <c r="H206" s="78">
        <v>1</v>
      </c>
      <c r="I206" s="78" t="s">
        <v>775</v>
      </c>
      <c r="K206" s="78" t="s">
        <v>774</v>
      </c>
      <c r="L206" s="78">
        <v>0</v>
      </c>
      <c r="M206" s="78" t="s">
        <v>5</v>
      </c>
    </row>
    <row r="207" spans="1:13" ht="15" customHeight="1" x14ac:dyDescent="0.35">
      <c r="A207" s="78" t="s">
        <v>275</v>
      </c>
      <c r="B207" s="78" t="s">
        <v>292</v>
      </c>
      <c r="C207" s="78">
        <v>2022</v>
      </c>
      <c r="D207" s="78" t="s">
        <v>678</v>
      </c>
      <c r="E207" s="78">
        <v>3.1</v>
      </c>
      <c r="F207" s="78">
        <v>0</v>
      </c>
      <c r="G207" s="78">
        <v>0</v>
      </c>
      <c r="H207" s="78">
        <v>1</v>
      </c>
      <c r="I207" s="78" t="s">
        <v>775</v>
      </c>
      <c r="K207" s="78" t="s">
        <v>774</v>
      </c>
      <c r="L207" s="78">
        <v>0</v>
      </c>
      <c r="M207" s="78" t="s">
        <v>5</v>
      </c>
    </row>
    <row r="208" spans="1:13" ht="15" customHeight="1" x14ac:dyDescent="0.35">
      <c r="A208" s="78" t="s">
        <v>275</v>
      </c>
      <c r="B208" s="78" t="s">
        <v>293</v>
      </c>
      <c r="C208" s="78">
        <v>2022</v>
      </c>
      <c r="D208" s="78" t="s">
        <v>678</v>
      </c>
      <c r="E208" s="78">
        <v>3.1</v>
      </c>
      <c r="F208" s="78">
        <v>0</v>
      </c>
      <c r="G208" s="78">
        <v>0</v>
      </c>
      <c r="H208" s="78">
        <v>1</v>
      </c>
      <c r="I208" s="78" t="s">
        <v>775</v>
      </c>
      <c r="K208" s="78" t="s">
        <v>774</v>
      </c>
      <c r="L208" s="78">
        <v>0</v>
      </c>
      <c r="M208" s="78" t="s">
        <v>5</v>
      </c>
    </row>
    <row r="209" spans="1:13" ht="15" customHeight="1" x14ac:dyDescent="0.35">
      <c r="A209" s="78" t="s">
        <v>294</v>
      </c>
      <c r="B209" s="78" t="s">
        <v>295</v>
      </c>
      <c r="C209" s="78">
        <v>2022</v>
      </c>
      <c r="D209" s="78" t="s">
        <v>37</v>
      </c>
      <c r="E209" s="78">
        <v>2.2999999999999998</v>
      </c>
      <c r="F209" s="78">
        <v>372</v>
      </c>
      <c r="G209" s="78">
        <v>0.55000000000000004</v>
      </c>
      <c r="H209" s="78">
        <v>0.3206</v>
      </c>
      <c r="I209" s="78" t="s">
        <v>774</v>
      </c>
      <c r="K209" s="78" t="s">
        <v>774</v>
      </c>
      <c r="L209" s="78">
        <v>0</v>
      </c>
      <c r="M209" s="78" t="s">
        <v>5</v>
      </c>
    </row>
    <row r="210" spans="1:13" ht="15" customHeight="1" x14ac:dyDescent="0.35">
      <c r="A210" s="78" t="s">
        <v>294</v>
      </c>
      <c r="B210" s="78" t="s">
        <v>296</v>
      </c>
      <c r="C210" s="78">
        <v>2022</v>
      </c>
      <c r="D210" s="78" t="s">
        <v>681</v>
      </c>
      <c r="E210" s="78">
        <v>2.2999999999999998</v>
      </c>
      <c r="F210" s="78">
        <v>0.02</v>
      </c>
      <c r="G210" s="78">
        <v>0</v>
      </c>
      <c r="H210" s="78">
        <v>0.28999999999999998</v>
      </c>
      <c r="I210" s="78" t="s">
        <v>775</v>
      </c>
      <c r="K210" s="78" t="s">
        <v>774</v>
      </c>
      <c r="L210" s="78">
        <v>0</v>
      </c>
      <c r="M210" s="78" t="s">
        <v>5</v>
      </c>
    </row>
    <row r="211" spans="1:13" ht="15" customHeight="1" x14ac:dyDescent="0.35">
      <c r="A211" s="78" t="s">
        <v>297</v>
      </c>
      <c r="B211" s="78" t="s">
        <v>298</v>
      </c>
      <c r="C211" s="78">
        <v>2022</v>
      </c>
      <c r="D211" s="78" t="s">
        <v>681</v>
      </c>
      <c r="E211" s="78">
        <v>2.2999999999999998</v>
      </c>
      <c r="F211" s="78">
        <v>0.02</v>
      </c>
      <c r="G211" s="78">
        <v>0</v>
      </c>
      <c r="H211" s="78">
        <v>0.28999999999999998</v>
      </c>
      <c r="I211" s="78" t="s">
        <v>775</v>
      </c>
      <c r="K211" s="78" t="s">
        <v>774</v>
      </c>
      <c r="L211" s="78">
        <v>0</v>
      </c>
      <c r="M211" s="78" t="s">
        <v>5</v>
      </c>
    </row>
    <row r="212" spans="1:13" ht="15" customHeight="1" x14ac:dyDescent="0.35">
      <c r="A212" s="78" t="s">
        <v>297</v>
      </c>
      <c r="B212" s="78" t="s">
        <v>299</v>
      </c>
      <c r="C212" s="78">
        <v>2022</v>
      </c>
      <c r="D212" s="78" t="s">
        <v>682</v>
      </c>
      <c r="E212" s="78">
        <v>2.2999999999999998</v>
      </c>
      <c r="F212" s="78">
        <v>0.02</v>
      </c>
      <c r="G212" s="78">
        <v>0</v>
      </c>
      <c r="H212" s="78">
        <v>0.28999999999999998</v>
      </c>
      <c r="I212" s="78" t="s">
        <v>775</v>
      </c>
      <c r="K212" s="78" t="s">
        <v>774</v>
      </c>
      <c r="L212" s="78">
        <v>0</v>
      </c>
      <c r="M212" s="78" t="s">
        <v>5</v>
      </c>
    </row>
    <row r="213" spans="1:13" ht="15" customHeight="1" x14ac:dyDescent="0.35">
      <c r="A213" s="78" t="s">
        <v>300</v>
      </c>
      <c r="B213" s="78" t="s">
        <v>301</v>
      </c>
      <c r="C213" s="78">
        <v>2022</v>
      </c>
      <c r="D213" s="78" t="s">
        <v>5</v>
      </c>
      <c r="E213" s="78" t="s">
        <v>5</v>
      </c>
      <c r="F213" s="78" t="s">
        <v>5</v>
      </c>
      <c r="G213" s="78" t="s">
        <v>5</v>
      </c>
      <c r="H213" s="78" t="s">
        <v>5</v>
      </c>
      <c r="I213" s="78" t="s">
        <v>774</v>
      </c>
      <c r="K213" s="78" t="s">
        <v>774</v>
      </c>
      <c r="L213" s="78">
        <v>0</v>
      </c>
      <c r="M213" s="78" t="s">
        <v>5</v>
      </c>
    </row>
    <row r="214" spans="1:13" ht="15" customHeight="1" x14ac:dyDescent="0.35">
      <c r="A214" s="78" t="s">
        <v>302</v>
      </c>
      <c r="B214" s="78" t="s">
        <v>303</v>
      </c>
      <c r="C214" s="78">
        <v>2022</v>
      </c>
      <c r="D214" s="78" t="s">
        <v>683</v>
      </c>
      <c r="E214" s="78">
        <v>1.03</v>
      </c>
      <c r="F214" s="78">
        <v>0</v>
      </c>
      <c r="G214" s="78">
        <v>0</v>
      </c>
      <c r="H214" s="78">
        <v>0</v>
      </c>
      <c r="I214" s="78" t="s">
        <v>775</v>
      </c>
      <c r="K214" s="78" t="s">
        <v>774</v>
      </c>
      <c r="L214" s="78">
        <v>512</v>
      </c>
      <c r="M214" s="78">
        <v>0</v>
      </c>
    </row>
    <row r="215" spans="1:13" ht="15" customHeight="1" x14ac:dyDescent="0.35">
      <c r="A215" s="78" t="s">
        <v>304</v>
      </c>
      <c r="B215" s="78" t="s">
        <v>305</v>
      </c>
      <c r="C215" s="78">
        <v>2022</v>
      </c>
      <c r="D215" s="78" t="s">
        <v>684</v>
      </c>
      <c r="E215" s="78">
        <v>1.1000000000000001</v>
      </c>
      <c r="F215" s="78">
        <v>0</v>
      </c>
      <c r="G215" s="78">
        <v>0</v>
      </c>
      <c r="H215" s="78">
        <v>0</v>
      </c>
      <c r="I215" s="78" t="s">
        <v>775</v>
      </c>
      <c r="K215" s="78" t="s">
        <v>774</v>
      </c>
      <c r="L215" s="78">
        <v>0</v>
      </c>
      <c r="M215" s="78" t="s">
        <v>5</v>
      </c>
    </row>
    <row r="216" spans="1:13" ht="15" customHeight="1" x14ac:dyDescent="0.35">
      <c r="A216" s="78" t="s">
        <v>304</v>
      </c>
      <c r="B216" s="78" t="s">
        <v>306</v>
      </c>
      <c r="C216" s="78">
        <v>2022</v>
      </c>
      <c r="D216" s="78" t="s">
        <v>684</v>
      </c>
      <c r="E216" s="78">
        <v>1.1000000000000001</v>
      </c>
      <c r="F216" s="78">
        <v>0</v>
      </c>
      <c r="G216" s="78">
        <v>0</v>
      </c>
      <c r="H216" s="78">
        <v>0</v>
      </c>
      <c r="I216" s="78" t="s">
        <v>775</v>
      </c>
      <c r="K216" s="78" t="s">
        <v>774</v>
      </c>
      <c r="L216" s="78">
        <v>0</v>
      </c>
      <c r="M216" s="78" t="s">
        <v>5</v>
      </c>
    </row>
    <row r="217" spans="1:13" ht="15" customHeight="1" x14ac:dyDescent="0.35">
      <c r="A217" s="78" t="s">
        <v>304</v>
      </c>
      <c r="B217" s="78" t="s">
        <v>307</v>
      </c>
      <c r="C217" s="78">
        <v>2022</v>
      </c>
      <c r="D217" s="78" t="s">
        <v>684</v>
      </c>
      <c r="E217" s="78">
        <v>1.1000000000000001</v>
      </c>
      <c r="F217" s="78">
        <v>0</v>
      </c>
      <c r="G217" s="78">
        <v>0</v>
      </c>
      <c r="H217" s="78">
        <v>0</v>
      </c>
      <c r="I217" s="78" t="s">
        <v>775</v>
      </c>
      <c r="K217" s="78" t="s">
        <v>774</v>
      </c>
      <c r="L217" s="78">
        <v>0</v>
      </c>
      <c r="M217" s="78" t="s">
        <v>5</v>
      </c>
    </row>
    <row r="218" spans="1:13" ht="15" customHeight="1" x14ac:dyDescent="0.35">
      <c r="A218" s="78" t="s">
        <v>308</v>
      </c>
      <c r="B218" s="78" t="s">
        <v>309</v>
      </c>
      <c r="C218" s="78">
        <v>2022</v>
      </c>
      <c r="D218" s="78" t="s">
        <v>639</v>
      </c>
      <c r="E218" s="78">
        <v>1.1000000000000001</v>
      </c>
      <c r="F218" s="78">
        <v>0</v>
      </c>
      <c r="G218" s="78">
        <v>0</v>
      </c>
      <c r="H218" s="78">
        <v>0</v>
      </c>
      <c r="I218" s="78" t="s">
        <v>775</v>
      </c>
      <c r="K218" s="78" t="s">
        <v>774</v>
      </c>
      <c r="L218" s="78">
        <v>0</v>
      </c>
      <c r="M218" s="78" t="s">
        <v>5</v>
      </c>
    </row>
    <row r="219" spans="1:13" ht="15" customHeight="1" x14ac:dyDescent="0.35">
      <c r="A219" s="78" t="s">
        <v>310</v>
      </c>
      <c r="B219" s="78" t="s">
        <v>311</v>
      </c>
      <c r="C219" s="78">
        <v>2022</v>
      </c>
      <c r="D219" s="78" t="s">
        <v>685</v>
      </c>
      <c r="E219" s="78">
        <v>1.1000000000000001</v>
      </c>
      <c r="F219" s="78">
        <v>0</v>
      </c>
      <c r="G219" s="78">
        <v>0</v>
      </c>
      <c r="H219" s="78">
        <v>0</v>
      </c>
      <c r="I219" s="78" t="s">
        <v>775</v>
      </c>
      <c r="K219" s="78" t="s">
        <v>774</v>
      </c>
      <c r="L219" s="78">
        <v>0</v>
      </c>
      <c r="M219" s="78" t="s">
        <v>5</v>
      </c>
    </row>
    <row r="220" spans="1:13" ht="15" customHeight="1" x14ac:dyDescent="0.35">
      <c r="A220" s="78" t="s">
        <v>310</v>
      </c>
      <c r="B220" s="78" t="s">
        <v>312</v>
      </c>
      <c r="C220" s="78">
        <v>2022</v>
      </c>
      <c r="D220" s="78" t="s">
        <v>685</v>
      </c>
      <c r="E220" s="78">
        <v>1.1000000000000001</v>
      </c>
      <c r="F220" s="78">
        <v>0</v>
      </c>
      <c r="G220" s="78">
        <v>0</v>
      </c>
      <c r="H220" s="78">
        <v>0</v>
      </c>
      <c r="I220" s="78" t="s">
        <v>775</v>
      </c>
      <c r="K220" s="78" t="s">
        <v>774</v>
      </c>
      <c r="L220" s="78">
        <v>0</v>
      </c>
      <c r="M220" s="78" t="s">
        <v>5</v>
      </c>
    </row>
    <row r="221" spans="1:13" ht="15" customHeight="1" x14ac:dyDescent="0.35">
      <c r="A221" s="78" t="s">
        <v>310</v>
      </c>
      <c r="B221" s="78" t="s">
        <v>313</v>
      </c>
      <c r="C221" s="78">
        <v>2022</v>
      </c>
      <c r="D221" s="78" t="s">
        <v>685</v>
      </c>
      <c r="E221" s="78">
        <v>1.1000000000000001</v>
      </c>
      <c r="F221" s="78">
        <v>0</v>
      </c>
      <c r="G221" s="78">
        <v>0</v>
      </c>
      <c r="H221" s="78">
        <v>0</v>
      </c>
      <c r="I221" s="78" t="s">
        <v>775</v>
      </c>
      <c r="K221" s="78" t="s">
        <v>774</v>
      </c>
      <c r="L221" s="78">
        <v>0</v>
      </c>
      <c r="M221" s="78" t="s">
        <v>5</v>
      </c>
    </row>
    <row r="222" spans="1:13" ht="15" customHeight="1" x14ac:dyDescent="0.35">
      <c r="A222" s="78" t="s">
        <v>314</v>
      </c>
      <c r="B222" s="78" t="s">
        <v>315</v>
      </c>
      <c r="C222" s="78">
        <v>2022</v>
      </c>
      <c r="D222" s="78" t="s">
        <v>646</v>
      </c>
      <c r="E222" s="78">
        <v>1.1000000000000001</v>
      </c>
      <c r="F222" s="78">
        <v>0</v>
      </c>
      <c r="G222" s="78">
        <v>0</v>
      </c>
      <c r="H222" s="78">
        <v>0</v>
      </c>
      <c r="I222" s="78" t="s">
        <v>775</v>
      </c>
      <c r="K222" s="78" t="s">
        <v>774</v>
      </c>
      <c r="L222" s="78">
        <v>0</v>
      </c>
      <c r="M222" s="78" t="s">
        <v>5</v>
      </c>
    </row>
    <row r="223" spans="1:13" ht="15" customHeight="1" x14ac:dyDescent="0.35">
      <c r="A223" s="78" t="s">
        <v>316</v>
      </c>
      <c r="B223" s="78" t="s">
        <v>317</v>
      </c>
      <c r="C223" s="78">
        <v>2022</v>
      </c>
      <c r="D223" s="78" t="s">
        <v>686</v>
      </c>
      <c r="E223" s="78">
        <v>2.1</v>
      </c>
      <c r="F223" s="78">
        <v>1.2</v>
      </c>
      <c r="G223" s="78">
        <v>0</v>
      </c>
      <c r="H223" s="78">
        <v>0.46</v>
      </c>
      <c r="I223" s="78" t="s">
        <v>775</v>
      </c>
      <c r="K223" s="78" t="s">
        <v>774</v>
      </c>
      <c r="L223" s="78">
        <v>0</v>
      </c>
      <c r="M223" s="78" t="s">
        <v>5</v>
      </c>
    </row>
    <row r="224" spans="1:13" ht="15" customHeight="1" x14ac:dyDescent="0.35">
      <c r="A224" s="78" t="s">
        <v>318</v>
      </c>
      <c r="B224" s="78" t="s">
        <v>319</v>
      </c>
      <c r="C224" s="78">
        <v>2022</v>
      </c>
      <c r="D224" s="78" t="s">
        <v>5</v>
      </c>
      <c r="E224" s="78">
        <v>2.2999999999999998</v>
      </c>
      <c r="F224" s="78">
        <v>372</v>
      </c>
      <c r="G224" s="78">
        <v>0.55000000000000004</v>
      </c>
      <c r="H224" s="78">
        <v>0.3206</v>
      </c>
      <c r="I224" s="78" t="s">
        <v>774</v>
      </c>
      <c r="K224" s="78" t="s">
        <v>774</v>
      </c>
      <c r="L224" s="78">
        <v>0</v>
      </c>
      <c r="M224" s="78" t="s">
        <v>5</v>
      </c>
    </row>
    <row r="225" spans="1:13" ht="15" customHeight="1" x14ac:dyDescent="0.35">
      <c r="A225" s="78" t="s">
        <v>320</v>
      </c>
      <c r="B225" s="78" t="s">
        <v>321</v>
      </c>
      <c r="C225" s="78">
        <v>2022</v>
      </c>
      <c r="D225" s="78" t="s">
        <v>5</v>
      </c>
      <c r="E225" s="78" t="s">
        <v>5</v>
      </c>
      <c r="F225" s="78" t="s">
        <v>5</v>
      </c>
      <c r="G225" s="78" t="s">
        <v>5</v>
      </c>
      <c r="H225" s="78" t="s">
        <v>5</v>
      </c>
      <c r="I225" s="78" t="s">
        <v>774</v>
      </c>
      <c r="K225" s="78" t="s">
        <v>774</v>
      </c>
      <c r="L225" s="78">
        <v>0</v>
      </c>
      <c r="M225" s="78" t="s">
        <v>5</v>
      </c>
    </row>
    <row r="226" spans="1:13" ht="15" customHeight="1" x14ac:dyDescent="0.35">
      <c r="A226" s="78" t="s">
        <v>322</v>
      </c>
      <c r="B226" s="78" t="s">
        <v>323</v>
      </c>
      <c r="C226" s="78">
        <v>2022</v>
      </c>
      <c r="D226" s="78" t="s">
        <v>687</v>
      </c>
      <c r="E226" s="78">
        <v>1</v>
      </c>
      <c r="F226" s="78">
        <v>0</v>
      </c>
      <c r="G226" s="78">
        <v>0</v>
      </c>
      <c r="H226" s="78">
        <v>0</v>
      </c>
      <c r="I226" s="78" t="s">
        <v>775</v>
      </c>
      <c r="K226" s="78" t="s">
        <v>774</v>
      </c>
      <c r="L226" s="78">
        <v>184</v>
      </c>
      <c r="M226" s="78">
        <v>0.05</v>
      </c>
    </row>
    <row r="227" spans="1:13" ht="15" customHeight="1" x14ac:dyDescent="0.35">
      <c r="A227" s="78" t="s">
        <v>324</v>
      </c>
      <c r="B227" s="78" t="s">
        <v>325</v>
      </c>
      <c r="C227" s="78">
        <v>2022</v>
      </c>
      <c r="D227" s="78" t="s">
        <v>688</v>
      </c>
      <c r="E227" s="78">
        <v>0.1</v>
      </c>
      <c r="F227" s="78">
        <v>0</v>
      </c>
      <c r="G227" s="78">
        <v>0</v>
      </c>
      <c r="H227" s="78">
        <v>0</v>
      </c>
      <c r="I227" s="78" t="s">
        <v>775</v>
      </c>
      <c r="K227" s="78" t="s">
        <v>774</v>
      </c>
      <c r="L227" s="78">
        <v>0</v>
      </c>
      <c r="M227" s="78" t="s">
        <v>5</v>
      </c>
    </row>
    <row r="228" spans="1:13" ht="15" customHeight="1" x14ac:dyDescent="0.35">
      <c r="A228" s="78" t="s">
        <v>326</v>
      </c>
      <c r="B228" s="78" t="s">
        <v>327</v>
      </c>
      <c r="C228" s="78">
        <v>2022</v>
      </c>
      <c r="D228" s="78" t="s">
        <v>689</v>
      </c>
      <c r="E228" s="78">
        <v>1.1000000000000001</v>
      </c>
      <c r="F228" s="78">
        <v>0</v>
      </c>
      <c r="G228" s="78">
        <v>0</v>
      </c>
      <c r="H228" s="78">
        <v>0</v>
      </c>
      <c r="I228" s="78" t="s">
        <v>775</v>
      </c>
      <c r="K228" s="78" t="s">
        <v>774</v>
      </c>
      <c r="L228" s="78">
        <v>0</v>
      </c>
      <c r="M228" s="78" t="s">
        <v>5</v>
      </c>
    </row>
    <row r="229" spans="1:13" ht="15" customHeight="1" x14ac:dyDescent="0.35">
      <c r="A229" s="78" t="s">
        <v>326</v>
      </c>
      <c r="B229" s="78" t="s">
        <v>328</v>
      </c>
      <c r="C229" s="78">
        <v>2022</v>
      </c>
      <c r="D229" s="78" t="s">
        <v>689</v>
      </c>
      <c r="E229" s="78">
        <v>1.1000000000000001</v>
      </c>
      <c r="F229" s="78">
        <v>0</v>
      </c>
      <c r="G229" s="78">
        <v>0</v>
      </c>
      <c r="H229" s="78">
        <v>0</v>
      </c>
      <c r="I229" s="78" t="s">
        <v>775</v>
      </c>
      <c r="K229" s="78" t="s">
        <v>774</v>
      </c>
      <c r="L229" s="78">
        <v>0</v>
      </c>
      <c r="M229" s="78" t="s">
        <v>5</v>
      </c>
    </row>
    <row r="230" spans="1:13" ht="15" customHeight="1" x14ac:dyDescent="0.35">
      <c r="A230" s="78" t="s">
        <v>326</v>
      </c>
      <c r="B230" s="78" t="s">
        <v>329</v>
      </c>
      <c r="C230" s="78">
        <v>2022</v>
      </c>
      <c r="D230" s="78" t="s">
        <v>690</v>
      </c>
      <c r="E230" s="78">
        <v>1.1000000000000001</v>
      </c>
      <c r="F230" s="78">
        <v>0</v>
      </c>
      <c r="G230" s="78">
        <v>0</v>
      </c>
      <c r="H230" s="78">
        <v>0</v>
      </c>
      <c r="I230" s="78" t="s">
        <v>775</v>
      </c>
      <c r="K230" s="78" t="s">
        <v>774</v>
      </c>
      <c r="L230" s="78">
        <v>0</v>
      </c>
      <c r="M230" s="78" t="s">
        <v>5</v>
      </c>
    </row>
    <row r="231" spans="1:13" ht="15" customHeight="1" x14ac:dyDescent="0.35">
      <c r="A231" s="78" t="s">
        <v>326</v>
      </c>
      <c r="B231" s="78" t="s">
        <v>330</v>
      </c>
      <c r="C231" s="78">
        <v>2022</v>
      </c>
      <c r="D231" s="78" t="s">
        <v>689</v>
      </c>
      <c r="E231" s="78">
        <v>1.1000000000000001</v>
      </c>
      <c r="F231" s="78">
        <v>0</v>
      </c>
      <c r="G231" s="78">
        <v>0</v>
      </c>
      <c r="H231" s="78">
        <v>0</v>
      </c>
      <c r="I231" s="78" t="s">
        <v>775</v>
      </c>
      <c r="K231" s="78" t="s">
        <v>774</v>
      </c>
      <c r="L231" s="78">
        <v>0</v>
      </c>
      <c r="M231" s="78" t="s">
        <v>5</v>
      </c>
    </row>
    <row r="232" spans="1:13" ht="15" customHeight="1" x14ac:dyDescent="0.35">
      <c r="A232" s="78" t="s">
        <v>331</v>
      </c>
      <c r="B232" s="78" t="s">
        <v>332</v>
      </c>
      <c r="C232" s="78">
        <v>2022</v>
      </c>
      <c r="D232" s="78" t="s">
        <v>5</v>
      </c>
      <c r="E232" s="78" t="s">
        <v>5</v>
      </c>
      <c r="F232" s="78" t="s">
        <v>5</v>
      </c>
      <c r="G232" s="78" t="s">
        <v>5</v>
      </c>
      <c r="H232" s="78" t="s">
        <v>5</v>
      </c>
      <c r="I232" s="78" t="s">
        <v>774</v>
      </c>
      <c r="K232" s="78" t="s">
        <v>774</v>
      </c>
      <c r="L232" s="78">
        <v>0</v>
      </c>
      <c r="M232" s="78" t="s">
        <v>5</v>
      </c>
    </row>
    <row r="233" spans="1:13" ht="15" customHeight="1" x14ac:dyDescent="0.35">
      <c r="A233" s="78" t="s">
        <v>333</v>
      </c>
      <c r="B233" s="78" t="s">
        <v>334</v>
      </c>
      <c r="C233" s="78">
        <v>2022</v>
      </c>
      <c r="D233" s="78" t="s">
        <v>669</v>
      </c>
      <c r="E233" s="78">
        <v>1.1000000000000001</v>
      </c>
      <c r="F233" s="78">
        <v>1.3</v>
      </c>
      <c r="G233" s="78">
        <v>0</v>
      </c>
      <c r="H233" s="78">
        <v>0</v>
      </c>
      <c r="I233" s="78" t="s">
        <v>775</v>
      </c>
      <c r="K233" s="78" t="s">
        <v>774</v>
      </c>
      <c r="L233" s="78">
        <v>0</v>
      </c>
      <c r="M233" s="78" t="s">
        <v>5</v>
      </c>
    </row>
    <row r="234" spans="1:13" ht="15" customHeight="1" x14ac:dyDescent="0.35">
      <c r="A234" s="78" t="s">
        <v>333</v>
      </c>
      <c r="B234" s="78" t="s">
        <v>335</v>
      </c>
      <c r="C234" s="78">
        <v>2022</v>
      </c>
      <c r="D234" s="78" t="s">
        <v>636</v>
      </c>
      <c r="E234" s="78">
        <v>1.1000000000000001</v>
      </c>
      <c r="F234" s="78">
        <v>1.3</v>
      </c>
      <c r="G234" s="78">
        <v>0</v>
      </c>
      <c r="H234" s="78">
        <v>0</v>
      </c>
      <c r="I234" s="78" t="s">
        <v>775</v>
      </c>
      <c r="K234" s="78" t="s">
        <v>774</v>
      </c>
      <c r="L234" s="78">
        <v>0</v>
      </c>
      <c r="M234" s="78" t="s">
        <v>5</v>
      </c>
    </row>
    <row r="235" spans="1:13" ht="15" customHeight="1" x14ac:dyDescent="0.35">
      <c r="A235" s="78" t="s">
        <v>336</v>
      </c>
      <c r="B235" s="78" t="s">
        <v>337</v>
      </c>
      <c r="C235" s="78">
        <v>2022</v>
      </c>
      <c r="D235" s="78" t="s">
        <v>5</v>
      </c>
      <c r="E235" s="78" t="s">
        <v>5</v>
      </c>
      <c r="F235" s="78" t="s">
        <v>5</v>
      </c>
      <c r="G235" s="78" t="s">
        <v>5</v>
      </c>
      <c r="H235" s="78" t="s">
        <v>5</v>
      </c>
      <c r="I235" s="78" t="s">
        <v>774</v>
      </c>
      <c r="K235" s="78" t="s">
        <v>774</v>
      </c>
      <c r="L235" s="78">
        <v>0</v>
      </c>
      <c r="M235" s="78" t="s">
        <v>5</v>
      </c>
    </row>
    <row r="236" spans="1:13" ht="15" customHeight="1" x14ac:dyDescent="0.35">
      <c r="A236" s="78" t="s">
        <v>336</v>
      </c>
      <c r="B236" s="78" t="s">
        <v>338</v>
      </c>
      <c r="C236" s="78">
        <v>2022</v>
      </c>
      <c r="D236" s="78" t="s">
        <v>5</v>
      </c>
      <c r="E236" s="78" t="s">
        <v>5</v>
      </c>
      <c r="F236" s="78" t="s">
        <v>5</v>
      </c>
      <c r="G236" s="78" t="s">
        <v>5</v>
      </c>
      <c r="H236" s="78" t="s">
        <v>5</v>
      </c>
      <c r="I236" s="78" t="s">
        <v>774</v>
      </c>
      <c r="K236" s="78" t="s">
        <v>774</v>
      </c>
      <c r="L236" s="78">
        <v>0</v>
      </c>
      <c r="M236" s="78" t="s">
        <v>5</v>
      </c>
    </row>
    <row r="237" spans="1:13" ht="15" customHeight="1" x14ac:dyDescent="0.35">
      <c r="A237" s="78" t="s">
        <v>336</v>
      </c>
      <c r="B237" s="78" t="s">
        <v>339</v>
      </c>
      <c r="C237" s="78">
        <v>2022</v>
      </c>
      <c r="D237" s="78" t="s">
        <v>639</v>
      </c>
      <c r="E237" s="78">
        <v>1.1000000000000001</v>
      </c>
      <c r="F237" s="78">
        <v>0</v>
      </c>
      <c r="G237" s="78">
        <v>0</v>
      </c>
      <c r="H237" s="78">
        <v>0</v>
      </c>
      <c r="I237" s="78" t="s">
        <v>775</v>
      </c>
      <c r="K237" s="78" t="s">
        <v>774</v>
      </c>
      <c r="L237" s="78">
        <v>0</v>
      </c>
      <c r="M237" s="78" t="s">
        <v>5</v>
      </c>
    </row>
    <row r="238" spans="1:13" ht="15" customHeight="1" x14ac:dyDescent="0.35">
      <c r="A238" s="78" t="s">
        <v>341</v>
      </c>
      <c r="B238" s="78" t="s">
        <v>342</v>
      </c>
      <c r="C238" s="78">
        <v>2022</v>
      </c>
      <c r="D238" s="78" t="s">
        <v>691</v>
      </c>
      <c r="E238" s="78">
        <v>2.2999999999999998</v>
      </c>
      <c r="F238" s="78">
        <v>372</v>
      </c>
      <c r="G238" s="78">
        <v>0.55000000000000004</v>
      </c>
      <c r="H238" s="78">
        <v>0.3206</v>
      </c>
      <c r="I238" s="78" t="s">
        <v>774</v>
      </c>
      <c r="K238" s="78" t="s">
        <v>774</v>
      </c>
      <c r="L238" s="78">
        <v>0</v>
      </c>
      <c r="M238" s="78" t="s">
        <v>5</v>
      </c>
    </row>
    <row r="239" spans="1:13" ht="15" customHeight="1" x14ac:dyDescent="0.35">
      <c r="A239" s="78" t="s">
        <v>343</v>
      </c>
      <c r="B239" s="78" t="s">
        <v>344</v>
      </c>
      <c r="C239" s="78">
        <v>2022</v>
      </c>
      <c r="D239" s="78" t="s">
        <v>5</v>
      </c>
      <c r="E239" s="78">
        <v>2.2999999999999998</v>
      </c>
      <c r="F239" s="78">
        <v>372</v>
      </c>
      <c r="G239" s="78">
        <v>0.55000000000000004</v>
      </c>
      <c r="H239" s="78">
        <v>0.3206</v>
      </c>
      <c r="I239" s="78" t="s">
        <v>774</v>
      </c>
      <c r="K239" s="78" t="s">
        <v>774</v>
      </c>
      <c r="L239" s="78">
        <v>0</v>
      </c>
      <c r="M239" s="78" t="s">
        <v>5</v>
      </c>
    </row>
    <row r="240" spans="1:13" ht="15" customHeight="1" x14ac:dyDescent="0.35">
      <c r="A240" s="78" t="s">
        <v>345</v>
      </c>
      <c r="B240" s="78" t="s">
        <v>346</v>
      </c>
      <c r="C240" s="78">
        <v>2022</v>
      </c>
      <c r="D240" s="78" t="s">
        <v>692</v>
      </c>
      <c r="E240" s="78">
        <v>0.73</v>
      </c>
      <c r="F240" s="78">
        <v>0</v>
      </c>
      <c r="G240" s="78">
        <v>0</v>
      </c>
      <c r="H240" s="78">
        <v>0</v>
      </c>
      <c r="I240" s="78" t="s">
        <v>775</v>
      </c>
      <c r="K240" s="78" t="s">
        <v>774</v>
      </c>
      <c r="L240" s="78">
        <v>0</v>
      </c>
      <c r="M240" s="78" t="s">
        <v>5</v>
      </c>
    </row>
    <row r="241" spans="1:13" ht="15" customHeight="1" x14ac:dyDescent="0.35">
      <c r="A241" s="78" t="s">
        <v>345</v>
      </c>
      <c r="B241" s="78" t="s">
        <v>347</v>
      </c>
      <c r="C241" s="78">
        <v>2022</v>
      </c>
      <c r="D241" s="78" t="s">
        <v>692</v>
      </c>
      <c r="E241" s="78">
        <v>0.73</v>
      </c>
      <c r="F241" s="78">
        <v>0</v>
      </c>
      <c r="G241" s="78">
        <v>0</v>
      </c>
      <c r="H241" s="78">
        <v>0</v>
      </c>
      <c r="I241" s="78" t="s">
        <v>775</v>
      </c>
      <c r="K241" s="78" t="s">
        <v>774</v>
      </c>
      <c r="L241" s="78">
        <v>0</v>
      </c>
      <c r="M241" s="78" t="s">
        <v>5</v>
      </c>
    </row>
    <row r="242" spans="1:13" ht="15" customHeight="1" x14ac:dyDescent="0.35">
      <c r="A242" s="78" t="s">
        <v>345</v>
      </c>
      <c r="B242" s="78" t="s">
        <v>348</v>
      </c>
      <c r="C242" s="78">
        <v>2022</v>
      </c>
      <c r="D242" s="78" t="s">
        <v>692</v>
      </c>
      <c r="E242" s="78">
        <v>0.73</v>
      </c>
      <c r="F242" s="78">
        <v>0</v>
      </c>
      <c r="G242" s="78">
        <v>0</v>
      </c>
      <c r="H242" s="78">
        <v>0</v>
      </c>
      <c r="I242" s="78" t="s">
        <v>775</v>
      </c>
      <c r="K242" s="78" t="s">
        <v>774</v>
      </c>
      <c r="L242" s="78">
        <v>0</v>
      </c>
      <c r="M242" s="78" t="s">
        <v>5</v>
      </c>
    </row>
    <row r="243" spans="1:13" ht="15" customHeight="1" x14ac:dyDescent="0.35">
      <c r="A243" s="78" t="s">
        <v>345</v>
      </c>
      <c r="B243" s="78" t="s">
        <v>349</v>
      </c>
      <c r="C243" s="78">
        <v>2022</v>
      </c>
      <c r="D243" s="78" t="s">
        <v>692</v>
      </c>
      <c r="E243" s="78">
        <v>0.73</v>
      </c>
      <c r="F243" s="78">
        <v>0</v>
      </c>
      <c r="G243" s="78">
        <v>0</v>
      </c>
      <c r="H243" s="78">
        <v>0</v>
      </c>
      <c r="I243" s="78" t="s">
        <v>775</v>
      </c>
      <c r="K243" s="78" t="s">
        <v>774</v>
      </c>
      <c r="L243" s="78">
        <v>0</v>
      </c>
      <c r="M243" s="78" t="s">
        <v>5</v>
      </c>
    </row>
    <row r="244" spans="1:13" ht="15" customHeight="1" x14ac:dyDescent="0.35">
      <c r="A244" s="78" t="s">
        <v>345</v>
      </c>
      <c r="B244" s="78" t="s">
        <v>350</v>
      </c>
      <c r="C244" s="78">
        <v>2022</v>
      </c>
      <c r="D244" s="78" t="s">
        <v>692</v>
      </c>
      <c r="E244" s="78">
        <v>0.73</v>
      </c>
      <c r="F244" s="78">
        <v>0</v>
      </c>
      <c r="G244" s="78">
        <v>0</v>
      </c>
      <c r="H244" s="78">
        <v>0</v>
      </c>
      <c r="I244" s="78" t="s">
        <v>775</v>
      </c>
      <c r="K244" s="78" t="s">
        <v>774</v>
      </c>
      <c r="L244" s="78">
        <v>0</v>
      </c>
      <c r="M244" s="78" t="s">
        <v>5</v>
      </c>
    </row>
    <row r="245" spans="1:13" ht="15" customHeight="1" x14ac:dyDescent="0.35">
      <c r="A245" s="78" t="s">
        <v>345</v>
      </c>
      <c r="B245" s="78" t="s">
        <v>351</v>
      </c>
      <c r="C245" s="78">
        <v>2022</v>
      </c>
      <c r="D245" s="78" t="s">
        <v>692</v>
      </c>
      <c r="E245" s="78">
        <v>0.73</v>
      </c>
      <c r="F245" s="78">
        <v>0</v>
      </c>
      <c r="G245" s="78">
        <v>0</v>
      </c>
      <c r="H245" s="78">
        <v>0</v>
      </c>
      <c r="I245" s="78" t="s">
        <v>775</v>
      </c>
      <c r="K245" s="78" t="s">
        <v>774</v>
      </c>
      <c r="L245" s="78">
        <v>0</v>
      </c>
      <c r="M245" s="78" t="s">
        <v>5</v>
      </c>
    </row>
    <row r="246" spans="1:13" ht="15" customHeight="1" x14ac:dyDescent="0.35">
      <c r="A246" s="78" t="s">
        <v>345</v>
      </c>
      <c r="B246" s="78" t="s">
        <v>352</v>
      </c>
      <c r="C246" s="78">
        <v>2022</v>
      </c>
      <c r="D246" s="78" t="s">
        <v>692</v>
      </c>
      <c r="E246" s="78">
        <v>0.73</v>
      </c>
      <c r="F246" s="78">
        <v>0</v>
      </c>
      <c r="G246" s="78">
        <v>0</v>
      </c>
      <c r="H246" s="78">
        <v>0</v>
      </c>
      <c r="I246" s="78" t="s">
        <v>775</v>
      </c>
      <c r="K246" s="78" t="s">
        <v>774</v>
      </c>
      <c r="L246" s="78">
        <v>0</v>
      </c>
      <c r="M246" s="78" t="s">
        <v>5</v>
      </c>
    </row>
    <row r="247" spans="1:13" ht="15" customHeight="1" x14ac:dyDescent="0.35">
      <c r="A247" s="78" t="s">
        <v>345</v>
      </c>
      <c r="B247" s="78" t="s">
        <v>353</v>
      </c>
      <c r="C247" s="78">
        <v>2022</v>
      </c>
      <c r="D247" s="78" t="s">
        <v>693</v>
      </c>
      <c r="E247" s="78">
        <v>0.17</v>
      </c>
      <c r="F247" s="78">
        <v>0</v>
      </c>
      <c r="G247" s="78">
        <v>0</v>
      </c>
      <c r="H247" s="78">
        <v>0</v>
      </c>
      <c r="I247" s="78" t="s">
        <v>775</v>
      </c>
      <c r="K247" s="78" t="s">
        <v>774</v>
      </c>
      <c r="L247" s="78">
        <v>0</v>
      </c>
      <c r="M247" s="78" t="s">
        <v>5</v>
      </c>
    </row>
    <row r="248" spans="1:13" ht="15" customHeight="1" x14ac:dyDescent="0.35">
      <c r="A248" s="78" t="s">
        <v>345</v>
      </c>
      <c r="B248" s="78" t="s">
        <v>354</v>
      </c>
      <c r="C248" s="78">
        <v>2022</v>
      </c>
      <c r="D248" s="78" t="s">
        <v>692</v>
      </c>
      <c r="E248" s="78">
        <v>0.73</v>
      </c>
      <c r="F248" s="78">
        <v>0</v>
      </c>
      <c r="G248" s="78">
        <v>0</v>
      </c>
      <c r="H248" s="78">
        <v>0</v>
      </c>
      <c r="I248" s="78" t="s">
        <v>775</v>
      </c>
      <c r="K248" s="78" t="s">
        <v>774</v>
      </c>
      <c r="L248" s="78">
        <v>0</v>
      </c>
      <c r="M248" s="78" t="s">
        <v>5</v>
      </c>
    </row>
    <row r="249" spans="1:13" ht="15" customHeight="1" x14ac:dyDescent="0.35">
      <c r="A249" s="78" t="s">
        <v>345</v>
      </c>
      <c r="B249" s="78" t="s">
        <v>355</v>
      </c>
      <c r="C249" s="78">
        <v>2022</v>
      </c>
      <c r="D249" s="78" t="s">
        <v>693</v>
      </c>
      <c r="E249" s="78">
        <v>0.17</v>
      </c>
      <c r="F249" s="78">
        <v>0</v>
      </c>
      <c r="G249" s="78">
        <v>0</v>
      </c>
      <c r="H249" s="78">
        <v>0</v>
      </c>
      <c r="I249" s="78" t="s">
        <v>775</v>
      </c>
      <c r="K249" s="78" t="s">
        <v>774</v>
      </c>
      <c r="L249" s="78">
        <v>0</v>
      </c>
      <c r="M249" s="78" t="s">
        <v>5</v>
      </c>
    </row>
    <row r="250" spans="1:13" ht="15" customHeight="1" x14ac:dyDescent="0.35">
      <c r="A250" s="78" t="s">
        <v>345</v>
      </c>
      <c r="B250" s="78" t="s">
        <v>356</v>
      </c>
      <c r="C250" s="78">
        <v>2022</v>
      </c>
      <c r="D250" s="78" t="s">
        <v>692</v>
      </c>
      <c r="E250" s="78">
        <v>0.73</v>
      </c>
      <c r="F250" s="78">
        <v>0</v>
      </c>
      <c r="G250" s="78">
        <v>0</v>
      </c>
      <c r="H250" s="78">
        <v>0</v>
      </c>
      <c r="I250" s="78" t="s">
        <v>775</v>
      </c>
      <c r="K250" s="78" t="s">
        <v>774</v>
      </c>
      <c r="L250" s="78">
        <v>0</v>
      </c>
      <c r="M250" s="78" t="s">
        <v>5</v>
      </c>
    </row>
    <row r="251" spans="1:13" ht="15" customHeight="1" x14ac:dyDescent="0.35">
      <c r="A251" s="78" t="s">
        <v>345</v>
      </c>
      <c r="B251" s="78" t="s">
        <v>357</v>
      </c>
      <c r="C251" s="78">
        <v>2022</v>
      </c>
      <c r="D251" s="78" t="s">
        <v>692</v>
      </c>
      <c r="E251" s="78">
        <v>0.73299999999999998</v>
      </c>
      <c r="F251" s="78">
        <v>0</v>
      </c>
      <c r="G251" s="78">
        <v>0</v>
      </c>
      <c r="H251" s="78">
        <v>0</v>
      </c>
      <c r="I251" s="78" t="s">
        <v>775</v>
      </c>
      <c r="K251" s="78" t="s">
        <v>774</v>
      </c>
      <c r="L251" s="78">
        <v>0</v>
      </c>
      <c r="M251" s="78" t="s">
        <v>5</v>
      </c>
    </row>
    <row r="252" spans="1:13" ht="15" customHeight="1" x14ac:dyDescent="0.35">
      <c r="A252" s="78" t="s">
        <v>345</v>
      </c>
      <c r="B252" s="78" t="s">
        <v>358</v>
      </c>
      <c r="C252" s="78">
        <v>2022</v>
      </c>
      <c r="D252" s="78" t="s">
        <v>693</v>
      </c>
      <c r="E252" s="78">
        <v>0.17</v>
      </c>
      <c r="F252" s="78">
        <v>0</v>
      </c>
      <c r="G252" s="78">
        <v>0</v>
      </c>
      <c r="H252" s="78">
        <v>0</v>
      </c>
      <c r="I252" s="78" t="s">
        <v>775</v>
      </c>
      <c r="K252" s="78" t="s">
        <v>774</v>
      </c>
      <c r="L252" s="78">
        <v>0</v>
      </c>
      <c r="M252" s="78" t="s">
        <v>5</v>
      </c>
    </row>
    <row r="253" spans="1:13" ht="15" customHeight="1" x14ac:dyDescent="0.35">
      <c r="A253" s="78" t="s">
        <v>345</v>
      </c>
      <c r="B253" s="78" t="s">
        <v>359</v>
      </c>
      <c r="C253" s="78">
        <v>2022</v>
      </c>
      <c r="D253" s="78" t="s">
        <v>692</v>
      </c>
      <c r="E253" s="78">
        <v>0.73</v>
      </c>
      <c r="F253" s="78">
        <v>0</v>
      </c>
      <c r="G253" s="78">
        <v>0</v>
      </c>
      <c r="H253" s="78">
        <v>0</v>
      </c>
      <c r="I253" s="78" t="s">
        <v>775</v>
      </c>
      <c r="K253" s="78" t="s">
        <v>774</v>
      </c>
      <c r="L253" s="78">
        <v>0</v>
      </c>
      <c r="M253" s="78" t="s">
        <v>5</v>
      </c>
    </row>
    <row r="254" spans="1:13" ht="15" customHeight="1" x14ac:dyDescent="0.35">
      <c r="A254" s="78" t="s">
        <v>345</v>
      </c>
      <c r="B254" s="78" t="s">
        <v>360</v>
      </c>
      <c r="C254" s="78">
        <v>2022</v>
      </c>
      <c r="D254" s="78" t="s">
        <v>692</v>
      </c>
      <c r="E254" s="78">
        <v>0.73</v>
      </c>
      <c r="F254" s="78">
        <v>0</v>
      </c>
      <c r="G254" s="78">
        <v>0</v>
      </c>
      <c r="H254" s="78">
        <v>0</v>
      </c>
      <c r="I254" s="78" t="s">
        <v>775</v>
      </c>
      <c r="K254" s="78" t="s">
        <v>774</v>
      </c>
      <c r="L254" s="78">
        <v>0</v>
      </c>
      <c r="M254" s="78" t="s">
        <v>5</v>
      </c>
    </row>
    <row r="255" spans="1:13" ht="15" customHeight="1" x14ac:dyDescent="0.35">
      <c r="A255" s="78" t="s">
        <v>345</v>
      </c>
      <c r="B255" s="78" t="s">
        <v>361</v>
      </c>
      <c r="C255" s="78">
        <v>2022</v>
      </c>
      <c r="D255" s="78" t="s">
        <v>692</v>
      </c>
      <c r="E255" s="78">
        <v>0.73</v>
      </c>
      <c r="F255" s="78">
        <v>0</v>
      </c>
      <c r="G255" s="78">
        <v>0</v>
      </c>
      <c r="H255" s="78">
        <v>0</v>
      </c>
      <c r="I255" s="78" t="s">
        <v>775</v>
      </c>
      <c r="K255" s="78" t="s">
        <v>774</v>
      </c>
      <c r="L255" s="78">
        <v>0</v>
      </c>
      <c r="M255" s="78" t="s">
        <v>5</v>
      </c>
    </row>
    <row r="256" spans="1:13" ht="15" customHeight="1" x14ac:dyDescent="0.35">
      <c r="A256" s="78" t="s">
        <v>345</v>
      </c>
      <c r="B256" s="78" t="s">
        <v>362</v>
      </c>
      <c r="C256" s="78">
        <v>2022</v>
      </c>
      <c r="D256" s="78" t="s">
        <v>692</v>
      </c>
      <c r="E256" s="78">
        <v>0.73</v>
      </c>
      <c r="F256" s="78">
        <v>0</v>
      </c>
      <c r="G256" s="78">
        <v>0</v>
      </c>
      <c r="H256" s="78">
        <v>0</v>
      </c>
      <c r="I256" s="78" t="s">
        <v>775</v>
      </c>
      <c r="K256" s="78" t="s">
        <v>774</v>
      </c>
      <c r="L256" s="78">
        <v>0</v>
      </c>
      <c r="M256" s="78" t="s">
        <v>5</v>
      </c>
    </row>
    <row r="257" spans="1:13" ht="15" customHeight="1" x14ac:dyDescent="0.35">
      <c r="A257" s="78" t="s">
        <v>363</v>
      </c>
      <c r="B257" s="78" t="s">
        <v>364</v>
      </c>
      <c r="C257" s="78">
        <v>2022</v>
      </c>
      <c r="D257" s="78" t="s">
        <v>694</v>
      </c>
      <c r="E257" s="78">
        <v>1.1000000000000001</v>
      </c>
      <c r="F257" s="78">
        <v>0</v>
      </c>
      <c r="G257" s="78">
        <v>0</v>
      </c>
      <c r="H257" s="78">
        <v>0</v>
      </c>
      <c r="I257" s="78" t="s">
        <v>775</v>
      </c>
      <c r="K257" s="78" t="s">
        <v>774</v>
      </c>
      <c r="L257" s="78">
        <v>0</v>
      </c>
      <c r="M257" s="78" t="s">
        <v>5</v>
      </c>
    </row>
    <row r="258" spans="1:13" ht="15" customHeight="1" x14ac:dyDescent="0.35">
      <c r="A258" s="78" t="s">
        <v>363</v>
      </c>
      <c r="B258" s="78" t="s">
        <v>365</v>
      </c>
      <c r="C258" s="78">
        <v>2022</v>
      </c>
      <c r="D258" s="78" t="s">
        <v>695</v>
      </c>
      <c r="E258" s="78">
        <v>1.1000000000000001</v>
      </c>
      <c r="F258" s="78">
        <v>0</v>
      </c>
      <c r="G258" s="78">
        <v>0</v>
      </c>
      <c r="H258" s="78">
        <v>0</v>
      </c>
      <c r="I258" s="78" t="s">
        <v>775</v>
      </c>
      <c r="K258" s="78" t="s">
        <v>774</v>
      </c>
      <c r="L258" s="78">
        <v>0</v>
      </c>
      <c r="M258" s="78" t="s">
        <v>5</v>
      </c>
    </row>
    <row r="259" spans="1:13" ht="15" customHeight="1" x14ac:dyDescent="0.35">
      <c r="A259" s="78" t="s">
        <v>363</v>
      </c>
      <c r="B259" s="78" t="s">
        <v>366</v>
      </c>
      <c r="C259" s="78">
        <v>2022</v>
      </c>
      <c r="D259" s="78" t="s">
        <v>696</v>
      </c>
      <c r="E259" s="78">
        <v>1.1000000000000001</v>
      </c>
      <c r="F259" s="78">
        <v>0</v>
      </c>
      <c r="G259" s="78">
        <v>0</v>
      </c>
      <c r="H259" s="78">
        <v>0</v>
      </c>
      <c r="I259" s="78" t="s">
        <v>775</v>
      </c>
      <c r="K259" s="78" t="s">
        <v>774</v>
      </c>
      <c r="L259" s="78">
        <v>0</v>
      </c>
      <c r="M259" s="78" t="s">
        <v>5</v>
      </c>
    </row>
    <row r="260" spans="1:13" ht="15" customHeight="1" x14ac:dyDescent="0.35">
      <c r="A260" s="78" t="s">
        <v>363</v>
      </c>
      <c r="B260" s="78" t="s">
        <v>367</v>
      </c>
      <c r="C260" s="78">
        <v>2022</v>
      </c>
      <c r="D260" s="78" t="s">
        <v>694</v>
      </c>
      <c r="E260" s="78">
        <v>1.1000000000000001</v>
      </c>
      <c r="F260" s="78">
        <v>0</v>
      </c>
      <c r="G260" s="78">
        <v>0</v>
      </c>
      <c r="H260" s="78">
        <v>0</v>
      </c>
      <c r="I260" s="78" t="s">
        <v>775</v>
      </c>
      <c r="K260" s="78" t="s">
        <v>774</v>
      </c>
      <c r="L260" s="78">
        <v>0</v>
      </c>
      <c r="M260" s="78" t="s">
        <v>5</v>
      </c>
    </row>
    <row r="261" spans="1:13" ht="15" customHeight="1" x14ac:dyDescent="0.35">
      <c r="A261" s="78" t="s">
        <v>363</v>
      </c>
      <c r="B261" s="78" t="s">
        <v>368</v>
      </c>
      <c r="C261" s="78">
        <v>2022</v>
      </c>
      <c r="D261" s="78" t="s">
        <v>697</v>
      </c>
      <c r="E261" s="78">
        <v>1.1000000000000001</v>
      </c>
      <c r="F261" s="78">
        <v>0</v>
      </c>
      <c r="G261" s="78">
        <v>0</v>
      </c>
      <c r="H261" s="78">
        <v>0</v>
      </c>
      <c r="I261" s="78" t="s">
        <v>775</v>
      </c>
      <c r="K261" s="78" t="s">
        <v>774</v>
      </c>
      <c r="L261" s="78">
        <v>0</v>
      </c>
      <c r="M261" s="78" t="s">
        <v>5</v>
      </c>
    </row>
    <row r="262" spans="1:13" ht="15" customHeight="1" x14ac:dyDescent="0.35">
      <c r="A262" s="78" t="s">
        <v>369</v>
      </c>
      <c r="B262" s="78" t="s">
        <v>370</v>
      </c>
      <c r="C262" s="78">
        <v>2022</v>
      </c>
      <c r="D262" s="78" t="s">
        <v>5</v>
      </c>
      <c r="E262" s="78">
        <v>2.2999999999999998</v>
      </c>
      <c r="F262" s="78">
        <v>372</v>
      </c>
      <c r="G262" s="78">
        <v>0.55000000000000004</v>
      </c>
      <c r="H262" s="78">
        <v>0.3206</v>
      </c>
      <c r="I262" s="78" t="s">
        <v>774</v>
      </c>
      <c r="K262" s="78" t="s">
        <v>774</v>
      </c>
      <c r="L262" s="78">
        <v>0</v>
      </c>
      <c r="M262" s="78" t="s">
        <v>5</v>
      </c>
    </row>
    <row r="263" spans="1:13" ht="15" customHeight="1" x14ac:dyDescent="0.35">
      <c r="A263" s="78" t="s">
        <v>369</v>
      </c>
      <c r="B263" s="78" t="s">
        <v>371</v>
      </c>
      <c r="C263" s="78">
        <v>2022</v>
      </c>
      <c r="D263" s="78" t="s">
        <v>5</v>
      </c>
      <c r="E263" s="78">
        <v>2.2999999999999998</v>
      </c>
      <c r="F263" s="78">
        <v>372</v>
      </c>
      <c r="G263" s="78">
        <v>0.55000000000000004</v>
      </c>
      <c r="H263" s="78">
        <v>0.3206</v>
      </c>
      <c r="I263" s="78" t="s">
        <v>774</v>
      </c>
      <c r="K263" s="78" t="s">
        <v>774</v>
      </c>
      <c r="L263" s="78">
        <v>0</v>
      </c>
      <c r="M263" s="78" t="s">
        <v>5</v>
      </c>
    </row>
    <row r="264" spans="1:13" ht="15" customHeight="1" x14ac:dyDescent="0.35">
      <c r="A264" s="78" t="s">
        <v>372</v>
      </c>
      <c r="B264" s="78" t="s">
        <v>373</v>
      </c>
      <c r="C264" s="78">
        <v>2022</v>
      </c>
      <c r="D264" s="78" t="s">
        <v>698</v>
      </c>
      <c r="E264" s="78">
        <v>0.05</v>
      </c>
      <c r="F264" s="78">
        <v>0</v>
      </c>
      <c r="G264" s="78">
        <v>0</v>
      </c>
      <c r="H264" s="78">
        <v>0</v>
      </c>
      <c r="I264" s="78" t="s">
        <v>775</v>
      </c>
      <c r="K264" s="78" t="s">
        <v>774</v>
      </c>
      <c r="L264" s="78">
        <v>332.77499999999998</v>
      </c>
      <c r="M264" s="78">
        <v>9.0000000000000011E-3</v>
      </c>
    </row>
    <row r="265" spans="1:13" ht="15" customHeight="1" x14ac:dyDescent="0.35">
      <c r="A265" s="78" t="s">
        <v>374</v>
      </c>
      <c r="B265" s="78" t="s">
        <v>375</v>
      </c>
      <c r="C265" s="78">
        <v>2022</v>
      </c>
      <c r="D265" s="78" t="s">
        <v>647</v>
      </c>
      <c r="E265" s="78">
        <v>1.1000000000000001</v>
      </c>
      <c r="F265" s="78">
        <v>0</v>
      </c>
      <c r="G265" s="78">
        <v>0</v>
      </c>
      <c r="H265" s="78">
        <v>0</v>
      </c>
      <c r="I265" s="78" t="s">
        <v>775</v>
      </c>
      <c r="K265" s="78" t="s">
        <v>774</v>
      </c>
      <c r="L265" s="78">
        <v>0</v>
      </c>
      <c r="M265" s="78" t="s">
        <v>5</v>
      </c>
    </row>
    <row r="266" spans="1:13" ht="15" customHeight="1" x14ac:dyDescent="0.35">
      <c r="A266" s="78" t="s">
        <v>374</v>
      </c>
      <c r="B266" s="78" t="s">
        <v>376</v>
      </c>
      <c r="C266" s="78">
        <v>2022</v>
      </c>
      <c r="D266" s="78" t="s">
        <v>647</v>
      </c>
      <c r="E266" s="78">
        <v>1.1000000000000001</v>
      </c>
      <c r="F266" s="78">
        <v>0</v>
      </c>
      <c r="G266" s="78">
        <v>0</v>
      </c>
      <c r="H266" s="78">
        <v>0</v>
      </c>
      <c r="I266" s="78" t="s">
        <v>775</v>
      </c>
      <c r="K266" s="78" t="s">
        <v>774</v>
      </c>
      <c r="L266" s="78">
        <v>0</v>
      </c>
      <c r="M266" s="78" t="s">
        <v>5</v>
      </c>
    </row>
    <row r="267" spans="1:13" ht="15" customHeight="1" x14ac:dyDescent="0.35">
      <c r="A267" s="78" t="s">
        <v>374</v>
      </c>
      <c r="B267" s="78" t="s">
        <v>377</v>
      </c>
      <c r="C267" s="78">
        <v>2022</v>
      </c>
      <c r="D267" s="78" t="s">
        <v>647</v>
      </c>
      <c r="E267" s="78">
        <v>1.1000000000000001</v>
      </c>
      <c r="F267" s="78">
        <v>0</v>
      </c>
      <c r="G267" s="78">
        <v>0</v>
      </c>
      <c r="H267" s="78">
        <v>0</v>
      </c>
      <c r="I267" s="78" t="s">
        <v>775</v>
      </c>
      <c r="K267" s="78" t="s">
        <v>774</v>
      </c>
      <c r="L267" s="78">
        <v>0</v>
      </c>
      <c r="M267" s="78" t="s">
        <v>5</v>
      </c>
    </row>
    <row r="268" spans="1:13" ht="15" customHeight="1" x14ac:dyDescent="0.35">
      <c r="A268" s="78" t="s">
        <v>374</v>
      </c>
      <c r="B268" s="78" t="s">
        <v>378</v>
      </c>
      <c r="C268" s="78">
        <v>2022</v>
      </c>
      <c r="D268" s="78" t="s">
        <v>647</v>
      </c>
      <c r="E268" s="78">
        <v>1.1000000000000001</v>
      </c>
      <c r="F268" s="78">
        <v>0</v>
      </c>
      <c r="G268" s="78">
        <v>0</v>
      </c>
      <c r="H268" s="78">
        <v>0</v>
      </c>
      <c r="I268" s="78" t="s">
        <v>775</v>
      </c>
      <c r="K268" s="78" t="s">
        <v>774</v>
      </c>
      <c r="L268" s="78">
        <v>0</v>
      </c>
      <c r="M268" s="78" t="s">
        <v>5</v>
      </c>
    </row>
    <row r="269" spans="1:13" ht="15" customHeight="1" x14ac:dyDescent="0.35">
      <c r="A269" s="78" t="s">
        <v>374</v>
      </c>
      <c r="B269" s="78" t="s">
        <v>379</v>
      </c>
      <c r="C269" s="78">
        <v>2022</v>
      </c>
      <c r="D269" s="78" t="s">
        <v>647</v>
      </c>
      <c r="E269" s="78">
        <v>1.1000000000000001</v>
      </c>
      <c r="F269" s="78">
        <v>0</v>
      </c>
      <c r="G269" s="78">
        <v>0</v>
      </c>
      <c r="H269" s="78">
        <v>0</v>
      </c>
      <c r="I269" s="78" t="s">
        <v>775</v>
      </c>
      <c r="K269" s="78" t="s">
        <v>774</v>
      </c>
      <c r="L269" s="78">
        <v>0</v>
      </c>
      <c r="M269" s="78" t="s">
        <v>5</v>
      </c>
    </row>
    <row r="270" spans="1:13" ht="15" customHeight="1" x14ac:dyDescent="0.35">
      <c r="A270" s="78" t="s">
        <v>374</v>
      </c>
      <c r="B270" s="78" t="s">
        <v>380</v>
      </c>
      <c r="C270" s="78">
        <v>2022</v>
      </c>
      <c r="D270" s="78" t="s">
        <v>647</v>
      </c>
      <c r="E270" s="78">
        <v>1.1000000000000001</v>
      </c>
      <c r="F270" s="78">
        <v>0</v>
      </c>
      <c r="G270" s="78">
        <v>0</v>
      </c>
      <c r="H270" s="78">
        <v>0</v>
      </c>
      <c r="I270" s="78" t="s">
        <v>775</v>
      </c>
      <c r="K270" s="78" t="s">
        <v>774</v>
      </c>
      <c r="L270" s="78">
        <v>0</v>
      </c>
      <c r="M270" s="78" t="s">
        <v>5</v>
      </c>
    </row>
    <row r="271" spans="1:13" ht="15" customHeight="1" x14ac:dyDescent="0.35">
      <c r="A271" s="78" t="s">
        <v>374</v>
      </c>
      <c r="B271" s="78" t="s">
        <v>381</v>
      </c>
      <c r="C271" s="78">
        <v>2022</v>
      </c>
      <c r="D271" s="78" t="s">
        <v>647</v>
      </c>
      <c r="E271" s="78">
        <v>1.1000000000000001</v>
      </c>
      <c r="F271" s="78">
        <v>0</v>
      </c>
      <c r="G271" s="78">
        <v>0</v>
      </c>
      <c r="H271" s="78">
        <v>0</v>
      </c>
      <c r="I271" s="78" t="s">
        <v>775</v>
      </c>
      <c r="K271" s="78" t="s">
        <v>774</v>
      </c>
      <c r="L271" s="78">
        <v>0</v>
      </c>
      <c r="M271" s="78" t="s">
        <v>5</v>
      </c>
    </row>
    <row r="272" spans="1:13" ht="15" customHeight="1" x14ac:dyDescent="0.35">
      <c r="A272" s="78" t="s">
        <v>374</v>
      </c>
      <c r="B272" s="78" t="s">
        <v>382</v>
      </c>
      <c r="C272" s="78">
        <v>2022</v>
      </c>
      <c r="D272" s="78" t="s">
        <v>647</v>
      </c>
      <c r="E272" s="78">
        <v>1.1000000000000001</v>
      </c>
      <c r="F272" s="78">
        <v>0</v>
      </c>
      <c r="G272" s="78">
        <v>0</v>
      </c>
      <c r="H272" s="78">
        <v>0</v>
      </c>
      <c r="I272" s="78" t="s">
        <v>775</v>
      </c>
      <c r="K272" s="78" t="s">
        <v>774</v>
      </c>
      <c r="L272" s="78">
        <v>0</v>
      </c>
      <c r="M272" s="78" t="s">
        <v>5</v>
      </c>
    </row>
    <row r="273" spans="1:13" ht="15" customHeight="1" x14ac:dyDescent="0.35">
      <c r="A273" s="78" t="s">
        <v>374</v>
      </c>
      <c r="B273" s="78" t="s">
        <v>383</v>
      </c>
      <c r="C273" s="78">
        <v>2022</v>
      </c>
      <c r="D273" s="78" t="s">
        <v>647</v>
      </c>
      <c r="E273" s="78">
        <v>1.1000000000000001</v>
      </c>
      <c r="F273" s="78">
        <v>0</v>
      </c>
      <c r="G273" s="78">
        <v>0</v>
      </c>
      <c r="H273" s="78">
        <v>0</v>
      </c>
      <c r="I273" s="78" t="s">
        <v>775</v>
      </c>
      <c r="K273" s="78" t="s">
        <v>774</v>
      </c>
      <c r="L273" s="78">
        <v>0</v>
      </c>
      <c r="M273" s="78" t="s">
        <v>5</v>
      </c>
    </row>
    <row r="274" spans="1:13" ht="15" customHeight="1" x14ac:dyDescent="0.35">
      <c r="A274" s="78" t="s">
        <v>374</v>
      </c>
      <c r="B274" s="78" t="s">
        <v>384</v>
      </c>
      <c r="C274" s="78">
        <v>2022</v>
      </c>
      <c r="D274" s="78" t="s">
        <v>647</v>
      </c>
      <c r="E274" s="78">
        <v>1.1000000000000001</v>
      </c>
      <c r="F274" s="78">
        <v>0</v>
      </c>
      <c r="G274" s="78">
        <v>0</v>
      </c>
      <c r="H274" s="78">
        <v>0</v>
      </c>
      <c r="I274" s="78" t="s">
        <v>775</v>
      </c>
      <c r="K274" s="78" t="s">
        <v>774</v>
      </c>
      <c r="L274" s="78">
        <v>0</v>
      </c>
      <c r="M274" s="78" t="s">
        <v>5</v>
      </c>
    </row>
    <row r="275" spans="1:13" ht="15" customHeight="1" x14ac:dyDescent="0.35">
      <c r="A275" s="78" t="s">
        <v>374</v>
      </c>
      <c r="B275" s="78" t="s">
        <v>385</v>
      </c>
      <c r="C275" s="78">
        <v>2022</v>
      </c>
      <c r="D275" s="78" t="s">
        <v>647</v>
      </c>
      <c r="E275" s="78">
        <v>1.1000000000000001</v>
      </c>
      <c r="F275" s="78">
        <v>0</v>
      </c>
      <c r="G275" s="78">
        <v>0</v>
      </c>
      <c r="H275" s="78">
        <v>0</v>
      </c>
      <c r="I275" s="78" t="s">
        <v>775</v>
      </c>
      <c r="K275" s="78" t="s">
        <v>774</v>
      </c>
      <c r="L275" s="78">
        <v>0</v>
      </c>
      <c r="M275" s="78" t="s">
        <v>5</v>
      </c>
    </row>
    <row r="276" spans="1:13" ht="15" customHeight="1" x14ac:dyDescent="0.35">
      <c r="A276" s="78" t="s">
        <v>386</v>
      </c>
      <c r="B276" s="78" t="s">
        <v>387</v>
      </c>
      <c r="C276" s="78">
        <v>2022</v>
      </c>
      <c r="D276" s="78" t="s">
        <v>636</v>
      </c>
      <c r="E276" s="78">
        <v>1.1000000000000001</v>
      </c>
      <c r="F276" s="78">
        <v>5</v>
      </c>
      <c r="G276" s="78">
        <v>0</v>
      </c>
      <c r="H276" s="78">
        <v>0</v>
      </c>
      <c r="I276" s="78" t="s">
        <v>775</v>
      </c>
      <c r="K276" s="78" t="s">
        <v>774</v>
      </c>
      <c r="L276" s="78">
        <v>0</v>
      </c>
      <c r="M276" s="78" t="s">
        <v>5</v>
      </c>
    </row>
    <row r="277" spans="1:13" ht="15" customHeight="1" x14ac:dyDescent="0.35">
      <c r="A277" s="78" t="s">
        <v>386</v>
      </c>
      <c r="B277" s="78" t="s">
        <v>388</v>
      </c>
      <c r="C277" s="78">
        <v>2022</v>
      </c>
      <c r="D277" s="78" t="s">
        <v>636</v>
      </c>
      <c r="E277" s="78">
        <v>1.1000000000000001</v>
      </c>
      <c r="F277" s="78">
        <v>5</v>
      </c>
      <c r="G277" s="78">
        <v>0</v>
      </c>
      <c r="H277" s="78">
        <v>0</v>
      </c>
      <c r="I277" s="78" t="s">
        <v>775</v>
      </c>
      <c r="K277" s="78" t="s">
        <v>774</v>
      </c>
      <c r="L277" s="78">
        <v>0</v>
      </c>
      <c r="M277" s="78" t="s">
        <v>5</v>
      </c>
    </row>
    <row r="278" spans="1:13" ht="15" customHeight="1" x14ac:dyDescent="0.35">
      <c r="A278" s="78" t="s">
        <v>386</v>
      </c>
      <c r="B278" s="78" t="s">
        <v>389</v>
      </c>
      <c r="C278" s="78">
        <v>2022</v>
      </c>
      <c r="D278" s="78" t="s">
        <v>636</v>
      </c>
      <c r="E278" s="78">
        <v>1.1000000000000001</v>
      </c>
      <c r="F278" s="78">
        <v>5</v>
      </c>
      <c r="G278" s="78">
        <v>0</v>
      </c>
      <c r="H278" s="78">
        <v>0</v>
      </c>
      <c r="I278" s="78" t="s">
        <v>775</v>
      </c>
      <c r="K278" s="78" t="s">
        <v>774</v>
      </c>
      <c r="L278" s="78">
        <v>0</v>
      </c>
      <c r="M278" s="78" t="s">
        <v>5</v>
      </c>
    </row>
    <row r="279" spans="1:13" ht="15" customHeight="1" x14ac:dyDescent="0.35">
      <c r="A279" s="78" t="s">
        <v>390</v>
      </c>
      <c r="B279" s="78" t="s">
        <v>391</v>
      </c>
      <c r="C279" s="78">
        <v>2022</v>
      </c>
      <c r="D279" s="78" t="s">
        <v>662</v>
      </c>
      <c r="E279" s="78">
        <v>1.1000000000000001</v>
      </c>
      <c r="F279" s="78">
        <v>0</v>
      </c>
      <c r="G279" s="78">
        <v>0</v>
      </c>
      <c r="H279" s="78">
        <v>0</v>
      </c>
      <c r="I279" s="78" t="s">
        <v>775</v>
      </c>
      <c r="K279" s="78" t="s">
        <v>774</v>
      </c>
      <c r="L279" s="78">
        <v>0</v>
      </c>
      <c r="M279" s="78" t="s">
        <v>5</v>
      </c>
    </row>
    <row r="280" spans="1:13" ht="15" customHeight="1" x14ac:dyDescent="0.35">
      <c r="A280" s="78" t="s">
        <v>390</v>
      </c>
      <c r="B280" s="78" t="s">
        <v>392</v>
      </c>
      <c r="C280" s="78">
        <v>2022</v>
      </c>
      <c r="D280" s="78" t="s">
        <v>699</v>
      </c>
      <c r="E280" s="78">
        <v>1.1000000000000001</v>
      </c>
      <c r="F280" s="78">
        <v>0</v>
      </c>
      <c r="G280" s="78">
        <v>0</v>
      </c>
      <c r="H280" s="78">
        <v>0</v>
      </c>
      <c r="I280" s="78" t="s">
        <v>775</v>
      </c>
      <c r="K280" s="78" t="s">
        <v>774</v>
      </c>
      <c r="L280" s="78">
        <v>5.6</v>
      </c>
      <c r="M280" s="78">
        <v>6.3000000000000003E-4</v>
      </c>
    </row>
    <row r="281" spans="1:13" ht="15" customHeight="1" x14ac:dyDescent="0.35">
      <c r="A281" s="78" t="s">
        <v>390</v>
      </c>
      <c r="B281" s="78" t="s">
        <v>393</v>
      </c>
      <c r="C281" s="78">
        <v>2022</v>
      </c>
      <c r="D281" s="78" t="s">
        <v>639</v>
      </c>
      <c r="E281" s="78">
        <v>0.21</v>
      </c>
      <c r="F281" s="78">
        <v>0</v>
      </c>
      <c r="G281" s="78">
        <v>0</v>
      </c>
      <c r="H281" s="78">
        <v>0</v>
      </c>
      <c r="I281" s="78" t="s">
        <v>775</v>
      </c>
      <c r="K281" s="78" t="s">
        <v>774</v>
      </c>
      <c r="L281" s="78">
        <v>0</v>
      </c>
      <c r="M281" s="78" t="s">
        <v>5</v>
      </c>
    </row>
    <row r="282" spans="1:13" ht="15" customHeight="1" x14ac:dyDescent="0.35">
      <c r="A282" s="78" t="s">
        <v>390</v>
      </c>
      <c r="B282" s="78" t="s">
        <v>394</v>
      </c>
      <c r="C282" s="78">
        <v>2022</v>
      </c>
      <c r="D282" s="78" t="s">
        <v>700</v>
      </c>
      <c r="E282" s="78">
        <v>1.1000000000000001</v>
      </c>
      <c r="F282" s="78">
        <v>0</v>
      </c>
      <c r="G282" s="78">
        <v>0</v>
      </c>
      <c r="H282" s="78">
        <v>0</v>
      </c>
      <c r="I282" s="78" t="s">
        <v>775</v>
      </c>
      <c r="K282" s="78" t="s">
        <v>774</v>
      </c>
      <c r="L282" s="78">
        <v>0</v>
      </c>
      <c r="M282" s="78" t="s">
        <v>5</v>
      </c>
    </row>
    <row r="283" spans="1:13" ht="15" customHeight="1" x14ac:dyDescent="0.35">
      <c r="A283" s="78" t="s">
        <v>390</v>
      </c>
      <c r="B283" s="78" t="s">
        <v>395</v>
      </c>
      <c r="C283" s="78">
        <v>2022</v>
      </c>
      <c r="D283" s="78" t="s">
        <v>701</v>
      </c>
      <c r="E283" s="78">
        <v>1.1000000000000001</v>
      </c>
      <c r="F283" s="78">
        <v>0</v>
      </c>
      <c r="G283" s="78">
        <v>0</v>
      </c>
      <c r="H283" s="78">
        <v>0</v>
      </c>
      <c r="I283" s="78" t="s">
        <v>775</v>
      </c>
      <c r="K283" s="78" t="s">
        <v>774</v>
      </c>
      <c r="L283" s="78">
        <v>0</v>
      </c>
      <c r="M283" s="78" t="s">
        <v>5</v>
      </c>
    </row>
    <row r="284" spans="1:13" ht="15" customHeight="1" x14ac:dyDescent="0.35">
      <c r="A284" s="78" t="s">
        <v>390</v>
      </c>
      <c r="B284" s="78" t="s">
        <v>396</v>
      </c>
      <c r="C284" s="78">
        <v>2022</v>
      </c>
      <c r="D284" s="78" t="s">
        <v>662</v>
      </c>
      <c r="E284" s="78">
        <v>1.1000000000000001</v>
      </c>
      <c r="F284" s="78">
        <v>0</v>
      </c>
      <c r="G284" s="78">
        <v>0</v>
      </c>
      <c r="H284" s="78">
        <v>0</v>
      </c>
      <c r="I284" s="78" t="s">
        <v>775</v>
      </c>
      <c r="K284" s="78" t="s">
        <v>774</v>
      </c>
      <c r="L284" s="78">
        <v>0</v>
      </c>
      <c r="M284" s="78" t="s">
        <v>5</v>
      </c>
    </row>
    <row r="285" spans="1:13" ht="15" customHeight="1" x14ac:dyDescent="0.35">
      <c r="A285" s="78" t="s">
        <v>390</v>
      </c>
      <c r="B285" s="78" t="s">
        <v>397</v>
      </c>
      <c r="C285" s="78">
        <v>2022</v>
      </c>
      <c r="D285" s="78" t="s">
        <v>662</v>
      </c>
      <c r="E285" s="78">
        <v>1.1000000000000001</v>
      </c>
      <c r="F285" s="78">
        <v>0</v>
      </c>
      <c r="G285" s="78">
        <v>0</v>
      </c>
      <c r="H285" s="78">
        <v>0</v>
      </c>
      <c r="I285" s="78" t="s">
        <v>775</v>
      </c>
      <c r="K285" s="78" t="s">
        <v>774</v>
      </c>
      <c r="L285" s="78">
        <v>0</v>
      </c>
      <c r="M285" s="78" t="s">
        <v>5</v>
      </c>
    </row>
    <row r="286" spans="1:13" ht="15" customHeight="1" x14ac:dyDescent="0.35">
      <c r="A286" s="78" t="s">
        <v>390</v>
      </c>
      <c r="B286" s="78" t="s">
        <v>398</v>
      </c>
      <c r="C286" s="78">
        <v>2022</v>
      </c>
      <c r="D286" s="78" t="s">
        <v>702</v>
      </c>
      <c r="E286" s="78">
        <v>1.1000000000000001</v>
      </c>
      <c r="F286" s="78">
        <v>0</v>
      </c>
      <c r="G286" s="78">
        <v>0</v>
      </c>
      <c r="H286" s="78">
        <v>0</v>
      </c>
      <c r="I286" s="78" t="s">
        <v>775</v>
      </c>
      <c r="K286" s="78" t="s">
        <v>774</v>
      </c>
      <c r="L286" s="78">
        <v>0</v>
      </c>
      <c r="M286" s="78" t="s">
        <v>5</v>
      </c>
    </row>
    <row r="287" spans="1:13" ht="15" customHeight="1" x14ac:dyDescent="0.35">
      <c r="A287" s="78" t="s">
        <v>390</v>
      </c>
      <c r="B287" s="78" t="s">
        <v>399</v>
      </c>
      <c r="C287" s="78">
        <v>2022</v>
      </c>
      <c r="D287" s="78" t="s">
        <v>639</v>
      </c>
      <c r="E287" s="78">
        <v>1.1000000000000001</v>
      </c>
      <c r="F287" s="78">
        <v>0</v>
      </c>
      <c r="G287" s="78">
        <v>0</v>
      </c>
      <c r="H287" s="78">
        <v>0</v>
      </c>
      <c r="I287" s="78" t="s">
        <v>775</v>
      </c>
      <c r="K287" s="78" t="s">
        <v>774</v>
      </c>
      <c r="L287" s="78">
        <v>0</v>
      </c>
      <c r="M287" s="78" t="s">
        <v>5</v>
      </c>
    </row>
    <row r="288" spans="1:13" ht="15" customHeight="1" x14ac:dyDescent="0.35">
      <c r="A288" s="78" t="s">
        <v>390</v>
      </c>
      <c r="B288" s="78" t="s">
        <v>400</v>
      </c>
      <c r="C288" s="78">
        <v>2022</v>
      </c>
      <c r="D288" s="78" t="s">
        <v>639</v>
      </c>
      <c r="E288" s="78">
        <v>0.17</v>
      </c>
      <c r="F288" s="78">
        <v>0</v>
      </c>
      <c r="G288" s="78">
        <v>0</v>
      </c>
      <c r="H288" s="78">
        <v>0</v>
      </c>
      <c r="I288" s="78" t="s">
        <v>775</v>
      </c>
      <c r="K288" s="78" t="s">
        <v>774</v>
      </c>
      <c r="L288" s="78">
        <v>0</v>
      </c>
      <c r="M288" s="78" t="s">
        <v>5</v>
      </c>
    </row>
    <row r="289" spans="1:13" ht="15" customHeight="1" x14ac:dyDescent="0.35">
      <c r="A289" s="78" t="s">
        <v>390</v>
      </c>
      <c r="B289" s="78" t="s">
        <v>401</v>
      </c>
      <c r="C289" s="78">
        <v>2022</v>
      </c>
      <c r="D289" s="78" t="s">
        <v>702</v>
      </c>
      <c r="E289" s="78">
        <v>1.1000000000000001</v>
      </c>
      <c r="F289" s="78">
        <v>0</v>
      </c>
      <c r="G289" s="78">
        <v>0</v>
      </c>
      <c r="H289" s="78">
        <v>0</v>
      </c>
      <c r="I289" s="78" t="s">
        <v>775</v>
      </c>
      <c r="K289" s="78" t="s">
        <v>774</v>
      </c>
      <c r="L289" s="78">
        <v>0</v>
      </c>
      <c r="M289" s="78" t="s">
        <v>5</v>
      </c>
    </row>
    <row r="290" spans="1:13" ht="15" customHeight="1" x14ac:dyDescent="0.35">
      <c r="A290" s="78" t="s">
        <v>390</v>
      </c>
      <c r="B290" s="78" t="s">
        <v>402</v>
      </c>
      <c r="C290" s="78">
        <v>2022</v>
      </c>
      <c r="D290" s="78" t="s">
        <v>639</v>
      </c>
      <c r="E290" s="78">
        <v>0.13</v>
      </c>
      <c r="F290" s="78">
        <v>0</v>
      </c>
      <c r="G290" s="78">
        <v>0</v>
      </c>
      <c r="H290" s="78">
        <v>0</v>
      </c>
      <c r="I290" s="78" t="s">
        <v>775</v>
      </c>
      <c r="K290" s="78" t="s">
        <v>774</v>
      </c>
      <c r="L290" s="78">
        <v>0</v>
      </c>
      <c r="M290" s="78" t="s">
        <v>5</v>
      </c>
    </row>
    <row r="291" spans="1:13" ht="15" customHeight="1" x14ac:dyDescent="0.35">
      <c r="A291" s="78" t="s">
        <v>390</v>
      </c>
      <c r="B291" s="78" t="s">
        <v>403</v>
      </c>
      <c r="C291" s="78">
        <v>2022</v>
      </c>
      <c r="D291" s="78" t="s">
        <v>703</v>
      </c>
      <c r="E291" s="78">
        <v>1.1000000000000001</v>
      </c>
      <c r="F291" s="78">
        <v>0</v>
      </c>
      <c r="G291" s="78">
        <v>0</v>
      </c>
      <c r="H291" s="78">
        <v>0</v>
      </c>
      <c r="I291" s="78" t="s">
        <v>775</v>
      </c>
      <c r="K291" s="78" t="s">
        <v>774</v>
      </c>
      <c r="L291" s="78">
        <v>0</v>
      </c>
      <c r="M291" s="78" t="s">
        <v>5</v>
      </c>
    </row>
    <row r="292" spans="1:13" ht="15" customHeight="1" x14ac:dyDescent="0.35">
      <c r="A292" s="78" t="s">
        <v>390</v>
      </c>
      <c r="B292" s="78" t="s">
        <v>404</v>
      </c>
      <c r="C292" s="78">
        <v>2022</v>
      </c>
      <c r="D292" s="78" t="s">
        <v>703</v>
      </c>
      <c r="E292" s="78">
        <v>1.1000000000000001</v>
      </c>
      <c r="F292" s="78">
        <v>0</v>
      </c>
      <c r="G292" s="78">
        <v>0</v>
      </c>
      <c r="H292" s="78">
        <v>0</v>
      </c>
      <c r="I292" s="78" t="s">
        <v>775</v>
      </c>
      <c r="K292" s="78" t="s">
        <v>774</v>
      </c>
      <c r="L292" s="78">
        <v>0</v>
      </c>
      <c r="M292" s="78" t="s">
        <v>5</v>
      </c>
    </row>
    <row r="293" spans="1:13" ht="15" customHeight="1" x14ac:dyDescent="0.35">
      <c r="A293" s="78" t="s">
        <v>390</v>
      </c>
      <c r="B293" s="78" t="s">
        <v>405</v>
      </c>
      <c r="C293" s="78">
        <v>2022</v>
      </c>
      <c r="D293" s="78" t="s">
        <v>704</v>
      </c>
      <c r="E293" s="78">
        <v>1.1000000000000001</v>
      </c>
      <c r="F293" s="78">
        <v>0</v>
      </c>
      <c r="G293" s="78">
        <v>0</v>
      </c>
      <c r="H293" s="78">
        <v>0.42</v>
      </c>
      <c r="I293" s="78" t="s">
        <v>775</v>
      </c>
      <c r="K293" s="78" t="s">
        <v>774</v>
      </c>
      <c r="L293" s="78">
        <v>0</v>
      </c>
      <c r="M293" s="78" t="s">
        <v>5</v>
      </c>
    </row>
    <row r="294" spans="1:13" ht="15" customHeight="1" x14ac:dyDescent="0.35">
      <c r="A294" s="78" t="s">
        <v>390</v>
      </c>
      <c r="B294" s="78" t="s">
        <v>406</v>
      </c>
      <c r="C294" s="78">
        <v>2022</v>
      </c>
      <c r="D294" s="78" t="s">
        <v>703</v>
      </c>
      <c r="E294" s="78">
        <v>1.1000000000000001</v>
      </c>
      <c r="F294" s="78">
        <v>0</v>
      </c>
      <c r="G294" s="78">
        <v>0</v>
      </c>
      <c r="H294" s="78">
        <v>0</v>
      </c>
      <c r="I294" s="78" t="s">
        <v>775</v>
      </c>
      <c r="K294" s="78" t="s">
        <v>774</v>
      </c>
      <c r="L294" s="78">
        <v>0</v>
      </c>
      <c r="M294" s="78" t="s">
        <v>5</v>
      </c>
    </row>
    <row r="295" spans="1:13" ht="15" customHeight="1" x14ac:dyDescent="0.35">
      <c r="A295" s="78" t="s">
        <v>390</v>
      </c>
      <c r="B295" s="78" t="s">
        <v>407</v>
      </c>
      <c r="C295" s="78">
        <v>2022</v>
      </c>
      <c r="D295" s="78" t="s">
        <v>639</v>
      </c>
      <c r="E295" s="78">
        <v>1.1000000000000001</v>
      </c>
      <c r="F295" s="78">
        <v>0</v>
      </c>
      <c r="G295" s="78">
        <v>0</v>
      </c>
      <c r="H295" s="78">
        <v>0</v>
      </c>
      <c r="I295" s="78" t="s">
        <v>775</v>
      </c>
      <c r="K295" s="78" t="s">
        <v>774</v>
      </c>
      <c r="L295" s="78">
        <v>12.672000000000001</v>
      </c>
      <c r="M295" s="78">
        <v>0</v>
      </c>
    </row>
    <row r="296" spans="1:13" ht="15" customHeight="1" x14ac:dyDescent="0.35">
      <c r="A296" s="78" t="s">
        <v>390</v>
      </c>
      <c r="B296" s="78" t="s">
        <v>408</v>
      </c>
      <c r="C296" s="78">
        <v>2022</v>
      </c>
      <c r="D296" s="78" t="s">
        <v>639</v>
      </c>
      <c r="E296" s="78">
        <v>1.1000000000000001</v>
      </c>
      <c r="F296" s="78">
        <v>0</v>
      </c>
      <c r="G296" s="78">
        <v>0</v>
      </c>
      <c r="H296" s="78">
        <v>0</v>
      </c>
      <c r="I296" s="78" t="s">
        <v>775</v>
      </c>
      <c r="K296" s="78" t="s">
        <v>774</v>
      </c>
      <c r="L296" s="78">
        <v>0</v>
      </c>
      <c r="M296" s="78" t="s">
        <v>5</v>
      </c>
    </row>
    <row r="297" spans="1:13" ht="15" customHeight="1" x14ac:dyDescent="0.35">
      <c r="A297" s="78" t="s">
        <v>390</v>
      </c>
      <c r="B297" s="78" t="s">
        <v>409</v>
      </c>
      <c r="C297" s="78">
        <v>2022</v>
      </c>
      <c r="D297" s="78" t="s">
        <v>639</v>
      </c>
      <c r="E297" s="78">
        <v>0.19</v>
      </c>
      <c r="F297" s="78">
        <v>0</v>
      </c>
      <c r="G297" s="78">
        <v>0</v>
      </c>
      <c r="H297" s="78">
        <v>0</v>
      </c>
      <c r="I297" s="78" t="s">
        <v>775</v>
      </c>
      <c r="K297" s="78" t="s">
        <v>774</v>
      </c>
      <c r="L297" s="78">
        <v>0</v>
      </c>
      <c r="M297" s="78" t="s">
        <v>5</v>
      </c>
    </row>
    <row r="298" spans="1:13" ht="15" customHeight="1" x14ac:dyDescent="0.35">
      <c r="A298" s="78" t="s">
        <v>390</v>
      </c>
      <c r="B298" s="78" t="s">
        <v>410</v>
      </c>
      <c r="C298" s="78">
        <v>2022</v>
      </c>
      <c r="D298" s="78" t="s">
        <v>639</v>
      </c>
      <c r="E298" s="78">
        <v>1.1000000000000001</v>
      </c>
      <c r="F298" s="78">
        <v>0</v>
      </c>
      <c r="G298" s="78">
        <v>0</v>
      </c>
      <c r="H298" s="78">
        <v>0</v>
      </c>
      <c r="I298" s="78" t="s">
        <v>775</v>
      </c>
      <c r="K298" s="78" t="s">
        <v>774</v>
      </c>
      <c r="L298" s="78">
        <v>0</v>
      </c>
      <c r="M298" s="78" t="s">
        <v>5</v>
      </c>
    </row>
    <row r="299" spans="1:13" ht="15" customHeight="1" x14ac:dyDescent="0.35">
      <c r="A299" s="78" t="s">
        <v>390</v>
      </c>
      <c r="B299" s="78" t="s">
        <v>411</v>
      </c>
      <c r="C299" s="78">
        <v>2022</v>
      </c>
      <c r="D299" s="78" t="s">
        <v>705</v>
      </c>
      <c r="E299" s="78">
        <v>1.1000000000000001</v>
      </c>
      <c r="F299" s="78">
        <v>0</v>
      </c>
      <c r="G299" s="78">
        <v>0</v>
      </c>
      <c r="H299" s="78">
        <v>0</v>
      </c>
      <c r="I299" s="78" t="s">
        <v>775</v>
      </c>
      <c r="K299" s="78" t="s">
        <v>774</v>
      </c>
      <c r="L299" s="78">
        <v>0</v>
      </c>
      <c r="M299" s="78" t="s">
        <v>5</v>
      </c>
    </row>
    <row r="300" spans="1:13" ht="15" customHeight="1" x14ac:dyDescent="0.35">
      <c r="A300" s="78" t="s">
        <v>390</v>
      </c>
      <c r="B300" s="78" t="s">
        <v>412</v>
      </c>
      <c r="C300" s="78">
        <v>2022</v>
      </c>
      <c r="D300" s="78" t="s">
        <v>706</v>
      </c>
      <c r="E300" s="78">
        <v>1.1000000000000001</v>
      </c>
      <c r="F300" s="78">
        <v>0</v>
      </c>
      <c r="G300" s="78">
        <v>0</v>
      </c>
      <c r="H300" s="78">
        <v>0</v>
      </c>
      <c r="I300" s="78" t="s">
        <v>775</v>
      </c>
      <c r="K300" s="78" t="s">
        <v>774</v>
      </c>
      <c r="L300" s="78">
        <v>0</v>
      </c>
      <c r="M300" s="78" t="s">
        <v>5</v>
      </c>
    </row>
    <row r="301" spans="1:13" ht="15" customHeight="1" x14ac:dyDescent="0.35">
      <c r="A301" s="78" t="s">
        <v>390</v>
      </c>
      <c r="B301" s="78" t="s">
        <v>413</v>
      </c>
      <c r="C301" s="78">
        <v>2022</v>
      </c>
      <c r="D301" s="78" t="s">
        <v>639</v>
      </c>
      <c r="E301" s="78">
        <v>0.09</v>
      </c>
      <c r="F301" s="78">
        <v>0</v>
      </c>
      <c r="G301" s="78">
        <v>0</v>
      </c>
      <c r="H301" s="78">
        <v>0</v>
      </c>
      <c r="I301" s="78" t="s">
        <v>775</v>
      </c>
      <c r="K301" s="78" t="s">
        <v>774</v>
      </c>
      <c r="L301" s="78">
        <v>0</v>
      </c>
      <c r="M301" s="78" t="s">
        <v>5</v>
      </c>
    </row>
    <row r="302" spans="1:13" ht="15" customHeight="1" x14ac:dyDescent="0.35">
      <c r="A302" s="78" t="s">
        <v>390</v>
      </c>
      <c r="B302" s="78" t="s">
        <v>414</v>
      </c>
      <c r="C302" s="78">
        <v>2022</v>
      </c>
      <c r="D302" s="78" t="s">
        <v>639</v>
      </c>
      <c r="E302" s="78">
        <v>1.1000000000000001</v>
      </c>
      <c r="F302" s="78">
        <v>0</v>
      </c>
      <c r="G302" s="78">
        <v>0</v>
      </c>
      <c r="H302" s="78">
        <v>0</v>
      </c>
      <c r="I302" s="78" t="s">
        <v>775</v>
      </c>
      <c r="K302" s="78" t="s">
        <v>774</v>
      </c>
      <c r="L302" s="78">
        <v>0</v>
      </c>
      <c r="M302" s="78" t="s">
        <v>5</v>
      </c>
    </row>
    <row r="303" spans="1:13" ht="15" customHeight="1" x14ac:dyDescent="0.35">
      <c r="A303" s="78" t="s">
        <v>390</v>
      </c>
      <c r="B303" s="78" t="s">
        <v>415</v>
      </c>
      <c r="C303" s="78">
        <v>2022</v>
      </c>
      <c r="D303" s="78" t="s">
        <v>639</v>
      </c>
      <c r="E303" s="78">
        <v>0.09</v>
      </c>
      <c r="F303" s="78">
        <v>0</v>
      </c>
      <c r="G303" s="78">
        <v>0</v>
      </c>
      <c r="H303" s="78">
        <v>0</v>
      </c>
      <c r="I303" s="78" t="s">
        <v>775</v>
      </c>
      <c r="K303" s="78" t="s">
        <v>774</v>
      </c>
      <c r="L303" s="78">
        <v>0</v>
      </c>
      <c r="M303" s="78" t="s">
        <v>5</v>
      </c>
    </row>
    <row r="304" spans="1:13" ht="15" customHeight="1" x14ac:dyDescent="0.35">
      <c r="A304" s="78" t="s">
        <v>390</v>
      </c>
      <c r="B304" s="78" t="s">
        <v>416</v>
      </c>
      <c r="C304" s="78">
        <v>2022</v>
      </c>
      <c r="D304" s="78" t="s">
        <v>639</v>
      </c>
      <c r="E304" s="78">
        <v>1.1000000000000001</v>
      </c>
      <c r="F304" s="78">
        <v>0</v>
      </c>
      <c r="G304" s="78">
        <v>0</v>
      </c>
      <c r="H304" s="78">
        <v>0</v>
      </c>
      <c r="I304" s="78" t="s">
        <v>775</v>
      </c>
      <c r="K304" s="78" t="s">
        <v>774</v>
      </c>
      <c r="L304" s="78">
        <v>0</v>
      </c>
      <c r="M304" s="78" t="s">
        <v>5</v>
      </c>
    </row>
    <row r="305" spans="1:13" ht="15" customHeight="1" x14ac:dyDescent="0.35">
      <c r="A305" s="78" t="s">
        <v>390</v>
      </c>
      <c r="B305" s="78" t="s">
        <v>417</v>
      </c>
      <c r="C305" s="78">
        <v>2022</v>
      </c>
      <c r="D305" s="78" t="s">
        <v>639</v>
      </c>
      <c r="E305" s="78">
        <v>0.1</v>
      </c>
      <c r="F305" s="78">
        <v>0</v>
      </c>
      <c r="G305" s="78">
        <v>0</v>
      </c>
      <c r="H305" s="78">
        <v>0</v>
      </c>
      <c r="I305" s="78" t="s">
        <v>775</v>
      </c>
      <c r="K305" s="78" t="s">
        <v>774</v>
      </c>
      <c r="L305" s="78">
        <v>0</v>
      </c>
      <c r="M305" s="78" t="s">
        <v>5</v>
      </c>
    </row>
    <row r="306" spans="1:13" ht="15" customHeight="1" x14ac:dyDescent="0.35">
      <c r="A306" s="78" t="s">
        <v>390</v>
      </c>
      <c r="B306" s="78" t="s">
        <v>418</v>
      </c>
      <c r="C306" s="78">
        <v>2022</v>
      </c>
      <c r="D306" s="78" t="s">
        <v>639</v>
      </c>
      <c r="E306" s="78">
        <v>0.1</v>
      </c>
      <c r="F306" s="78">
        <v>0</v>
      </c>
      <c r="G306" s="78">
        <v>0</v>
      </c>
      <c r="H306" s="78">
        <v>0</v>
      </c>
      <c r="I306" s="78" t="s">
        <v>775</v>
      </c>
      <c r="K306" s="78" t="s">
        <v>774</v>
      </c>
      <c r="L306" s="78">
        <v>0</v>
      </c>
      <c r="M306" s="78" t="s">
        <v>5</v>
      </c>
    </row>
    <row r="307" spans="1:13" ht="15" customHeight="1" x14ac:dyDescent="0.35">
      <c r="A307" s="78" t="s">
        <v>390</v>
      </c>
      <c r="B307" s="78" t="s">
        <v>419</v>
      </c>
      <c r="C307" s="78">
        <v>2022</v>
      </c>
      <c r="D307" s="78" t="s">
        <v>5</v>
      </c>
      <c r="E307" s="78">
        <v>2.2999999999999998</v>
      </c>
      <c r="F307" s="78">
        <v>372</v>
      </c>
      <c r="G307" s="78">
        <v>0.55000000000000004</v>
      </c>
      <c r="H307" s="78">
        <v>0.3206</v>
      </c>
      <c r="I307" s="78" t="s">
        <v>774</v>
      </c>
      <c r="K307" s="78" t="s">
        <v>774</v>
      </c>
      <c r="L307" s="78">
        <v>0</v>
      </c>
      <c r="M307" s="78" t="s">
        <v>5</v>
      </c>
    </row>
    <row r="308" spans="1:13" ht="15" customHeight="1" x14ac:dyDescent="0.35">
      <c r="A308" s="78" t="s">
        <v>390</v>
      </c>
      <c r="B308" s="78" t="s">
        <v>420</v>
      </c>
      <c r="C308" s="78">
        <v>2022</v>
      </c>
      <c r="D308" s="78" t="s">
        <v>639</v>
      </c>
      <c r="E308" s="78">
        <v>1.1000000000000001</v>
      </c>
      <c r="F308" s="78">
        <v>0</v>
      </c>
      <c r="G308" s="78">
        <v>0</v>
      </c>
      <c r="H308" s="78">
        <v>0</v>
      </c>
      <c r="I308" s="78" t="s">
        <v>775</v>
      </c>
      <c r="K308" s="78" t="s">
        <v>774</v>
      </c>
      <c r="L308" s="78">
        <v>0</v>
      </c>
      <c r="M308" s="78" t="s">
        <v>5</v>
      </c>
    </row>
    <row r="309" spans="1:13" ht="15" customHeight="1" x14ac:dyDescent="0.35">
      <c r="A309" s="78" t="s">
        <v>390</v>
      </c>
      <c r="B309" s="78" t="s">
        <v>421</v>
      </c>
      <c r="C309" s="78">
        <v>2022</v>
      </c>
      <c r="D309" s="78" t="s">
        <v>702</v>
      </c>
      <c r="E309" s="78">
        <v>1.1000000000000001</v>
      </c>
      <c r="F309" s="78">
        <v>0</v>
      </c>
      <c r="G309" s="78">
        <v>0</v>
      </c>
      <c r="H309" s="78">
        <v>0</v>
      </c>
      <c r="I309" s="78" t="s">
        <v>775</v>
      </c>
      <c r="K309" s="78" t="s">
        <v>774</v>
      </c>
      <c r="L309" s="78">
        <v>0</v>
      </c>
      <c r="M309" s="78" t="s">
        <v>5</v>
      </c>
    </row>
    <row r="310" spans="1:13" ht="15" customHeight="1" x14ac:dyDescent="0.35">
      <c r="A310" s="78" t="s">
        <v>390</v>
      </c>
      <c r="B310" s="78" t="s">
        <v>422</v>
      </c>
      <c r="C310" s="78">
        <v>2022</v>
      </c>
      <c r="D310" s="78" t="s">
        <v>706</v>
      </c>
      <c r="E310" s="78">
        <v>1.1000000000000001</v>
      </c>
      <c r="F310" s="78">
        <v>0</v>
      </c>
      <c r="G310" s="78">
        <v>0</v>
      </c>
      <c r="H310" s="78">
        <v>0</v>
      </c>
      <c r="I310" s="78" t="s">
        <v>775</v>
      </c>
      <c r="K310" s="78" t="s">
        <v>774</v>
      </c>
      <c r="L310" s="78">
        <v>0</v>
      </c>
      <c r="M310" s="78" t="s">
        <v>5</v>
      </c>
    </row>
    <row r="311" spans="1:13" ht="15" customHeight="1" x14ac:dyDescent="0.35">
      <c r="A311" s="78" t="s">
        <v>390</v>
      </c>
      <c r="B311" s="78" t="s">
        <v>423</v>
      </c>
      <c r="C311" s="78">
        <v>2022</v>
      </c>
      <c r="D311" s="78" t="s">
        <v>639</v>
      </c>
      <c r="E311" s="78">
        <v>0.06</v>
      </c>
      <c r="F311" s="78">
        <v>0</v>
      </c>
      <c r="G311" s="78">
        <v>0</v>
      </c>
      <c r="H311" s="78">
        <v>0</v>
      </c>
      <c r="I311" s="78" t="s">
        <v>775</v>
      </c>
      <c r="K311" s="78" t="s">
        <v>774</v>
      </c>
      <c r="L311" s="78">
        <v>13.4</v>
      </c>
      <c r="M311" s="78">
        <v>0</v>
      </c>
    </row>
    <row r="312" spans="1:13" ht="15" customHeight="1" x14ac:dyDescent="0.35">
      <c r="A312" s="78" t="s">
        <v>390</v>
      </c>
      <c r="B312" s="78" t="s">
        <v>424</v>
      </c>
      <c r="C312" s="78">
        <v>2022</v>
      </c>
      <c r="D312" s="78" t="s">
        <v>639</v>
      </c>
      <c r="E312" s="78">
        <v>1.1000000000000001</v>
      </c>
      <c r="F312" s="78">
        <v>0</v>
      </c>
      <c r="G312" s="78">
        <v>0</v>
      </c>
      <c r="H312" s="78">
        <v>0</v>
      </c>
      <c r="I312" s="78" t="s">
        <v>775</v>
      </c>
      <c r="K312" s="78" t="s">
        <v>774</v>
      </c>
      <c r="L312" s="78">
        <v>0</v>
      </c>
      <c r="M312" s="78" t="s">
        <v>5</v>
      </c>
    </row>
    <row r="313" spans="1:13" ht="15" customHeight="1" x14ac:dyDescent="0.35">
      <c r="A313" s="78" t="s">
        <v>390</v>
      </c>
      <c r="B313" s="78" t="s">
        <v>425</v>
      </c>
      <c r="C313" s="78">
        <v>2022</v>
      </c>
      <c r="D313" s="78" t="s">
        <v>639</v>
      </c>
      <c r="E313" s="78">
        <v>1.1000000000000001</v>
      </c>
      <c r="F313" s="78">
        <v>0</v>
      </c>
      <c r="G313" s="78">
        <v>0</v>
      </c>
      <c r="H313" s="78">
        <v>0</v>
      </c>
      <c r="I313" s="78" t="s">
        <v>775</v>
      </c>
      <c r="K313" s="78" t="s">
        <v>774</v>
      </c>
      <c r="L313" s="78">
        <v>0</v>
      </c>
      <c r="M313" s="78" t="s">
        <v>5</v>
      </c>
    </row>
    <row r="314" spans="1:13" ht="15" customHeight="1" x14ac:dyDescent="0.35">
      <c r="A314" s="78" t="s">
        <v>390</v>
      </c>
      <c r="B314" s="78" t="s">
        <v>427</v>
      </c>
      <c r="C314" s="78">
        <v>2022</v>
      </c>
      <c r="D314" s="78" t="s">
        <v>703</v>
      </c>
      <c r="E314" s="78">
        <v>1.1000000000000001</v>
      </c>
      <c r="F314" s="78">
        <v>0</v>
      </c>
      <c r="G314" s="78">
        <v>0</v>
      </c>
      <c r="H314" s="78">
        <v>0</v>
      </c>
      <c r="I314" s="78" t="s">
        <v>775</v>
      </c>
      <c r="K314" s="78" t="s">
        <v>774</v>
      </c>
      <c r="L314" s="78">
        <v>0</v>
      </c>
      <c r="M314" s="78" t="s">
        <v>5</v>
      </c>
    </row>
    <row r="315" spans="1:13" ht="15" customHeight="1" x14ac:dyDescent="0.35">
      <c r="A315" s="78" t="s">
        <v>390</v>
      </c>
      <c r="B315" s="78" t="s">
        <v>428</v>
      </c>
      <c r="C315" s="78">
        <v>2022</v>
      </c>
      <c r="D315" s="78" t="s">
        <v>662</v>
      </c>
      <c r="E315" s="78">
        <v>1.1000000000000001</v>
      </c>
      <c r="F315" s="78">
        <v>0</v>
      </c>
      <c r="G315" s="78">
        <v>0</v>
      </c>
      <c r="H315" s="78">
        <v>0</v>
      </c>
      <c r="I315" s="78" t="s">
        <v>775</v>
      </c>
      <c r="K315" s="78" t="s">
        <v>774</v>
      </c>
      <c r="L315" s="78">
        <v>0</v>
      </c>
      <c r="M315" s="78" t="s">
        <v>5</v>
      </c>
    </row>
    <row r="316" spans="1:13" ht="15" customHeight="1" x14ac:dyDescent="0.35">
      <c r="A316" s="78" t="s">
        <v>390</v>
      </c>
      <c r="B316" s="78" t="s">
        <v>429</v>
      </c>
      <c r="C316" s="78">
        <v>2022</v>
      </c>
      <c r="D316" s="78" t="s">
        <v>639</v>
      </c>
      <c r="E316" s="78">
        <v>0.14000000000000001</v>
      </c>
      <c r="F316" s="78">
        <v>0</v>
      </c>
      <c r="G316" s="78">
        <v>0</v>
      </c>
      <c r="H316" s="78">
        <v>0</v>
      </c>
      <c r="I316" s="78" t="s">
        <v>775</v>
      </c>
      <c r="K316" s="78" t="s">
        <v>774</v>
      </c>
      <c r="L316" s="78">
        <v>0</v>
      </c>
      <c r="M316" s="78" t="s">
        <v>5</v>
      </c>
    </row>
    <row r="317" spans="1:13" ht="15" customHeight="1" x14ac:dyDescent="0.35">
      <c r="A317" s="78" t="s">
        <v>390</v>
      </c>
      <c r="B317" s="78" t="s">
        <v>430</v>
      </c>
      <c r="C317" s="78">
        <v>2022</v>
      </c>
      <c r="D317" s="78" t="s">
        <v>706</v>
      </c>
      <c r="E317" s="78">
        <v>1.1000000000000001</v>
      </c>
      <c r="F317" s="78">
        <v>0</v>
      </c>
      <c r="G317" s="78">
        <v>0</v>
      </c>
      <c r="H317" s="78">
        <v>0</v>
      </c>
      <c r="I317" s="78" t="s">
        <v>775</v>
      </c>
      <c r="K317" s="78" t="s">
        <v>774</v>
      </c>
      <c r="L317" s="78">
        <v>0</v>
      </c>
      <c r="M317" s="78" t="s">
        <v>5</v>
      </c>
    </row>
    <row r="318" spans="1:13" ht="15" customHeight="1" x14ac:dyDescent="0.35">
      <c r="A318" s="78" t="s">
        <v>390</v>
      </c>
      <c r="B318" s="78" t="s">
        <v>431</v>
      </c>
      <c r="C318" s="78">
        <v>2022</v>
      </c>
      <c r="D318" s="78" t="s">
        <v>661</v>
      </c>
      <c r="E318" s="78">
        <v>1.1000000000000001</v>
      </c>
      <c r="F318" s="78">
        <v>0</v>
      </c>
      <c r="G318" s="78">
        <v>0</v>
      </c>
      <c r="H318" s="78">
        <v>0</v>
      </c>
      <c r="I318" s="78" t="s">
        <v>775</v>
      </c>
      <c r="K318" s="78" t="s">
        <v>774</v>
      </c>
      <c r="L318" s="78">
        <v>0</v>
      </c>
      <c r="M318" s="78" t="s">
        <v>5</v>
      </c>
    </row>
    <row r="319" spans="1:13" ht="15" customHeight="1" x14ac:dyDescent="0.35">
      <c r="A319" s="78" t="s">
        <v>390</v>
      </c>
      <c r="B319" s="78" t="s">
        <v>432</v>
      </c>
      <c r="C319" s="78">
        <v>2022</v>
      </c>
      <c r="D319" s="78" t="s">
        <v>702</v>
      </c>
      <c r="E319" s="78">
        <v>1.1000000000000001</v>
      </c>
      <c r="F319" s="78">
        <v>0</v>
      </c>
      <c r="G319" s="78">
        <v>0</v>
      </c>
      <c r="H319" s="78">
        <v>0</v>
      </c>
      <c r="I319" s="78" t="s">
        <v>775</v>
      </c>
      <c r="K319" s="78" t="s">
        <v>774</v>
      </c>
      <c r="L319" s="78">
        <v>0</v>
      </c>
      <c r="M319" s="78" t="s">
        <v>5</v>
      </c>
    </row>
    <row r="320" spans="1:13" ht="15" customHeight="1" x14ac:dyDescent="0.35">
      <c r="A320" s="78" t="s">
        <v>390</v>
      </c>
      <c r="B320" s="78" t="s">
        <v>433</v>
      </c>
      <c r="C320" s="78">
        <v>2022</v>
      </c>
      <c r="D320" s="78" t="s">
        <v>647</v>
      </c>
      <c r="E320" s="78">
        <v>1.1000000000000001</v>
      </c>
      <c r="F320" s="78">
        <v>0</v>
      </c>
      <c r="G320" s="78">
        <v>0</v>
      </c>
      <c r="H320" s="78">
        <v>0</v>
      </c>
      <c r="I320" s="78" t="s">
        <v>775</v>
      </c>
      <c r="K320" s="78" t="s">
        <v>774</v>
      </c>
      <c r="L320" s="78">
        <v>0</v>
      </c>
      <c r="M320" s="78" t="s">
        <v>5</v>
      </c>
    </row>
    <row r="321" spans="1:13" ht="15" customHeight="1" x14ac:dyDescent="0.35">
      <c r="A321" s="78" t="s">
        <v>390</v>
      </c>
      <c r="B321" s="78" t="s">
        <v>434</v>
      </c>
      <c r="C321" s="78">
        <v>2022</v>
      </c>
      <c r="D321" s="78" t="s">
        <v>702</v>
      </c>
      <c r="E321" s="78">
        <v>1.1000000000000001</v>
      </c>
      <c r="F321" s="78">
        <v>0</v>
      </c>
      <c r="G321" s="78">
        <v>0</v>
      </c>
      <c r="H321" s="78">
        <v>0</v>
      </c>
      <c r="I321" s="78" t="s">
        <v>775</v>
      </c>
      <c r="K321" s="78" t="s">
        <v>774</v>
      </c>
      <c r="L321" s="78">
        <v>0</v>
      </c>
      <c r="M321" s="78" t="s">
        <v>5</v>
      </c>
    </row>
    <row r="322" spans="1:13" ht="15" customHeight="1" x14ac:dyDescent="0.35">
      <c r="A322" s="78" t="s">
        <v>390</v>
      </c>
      <c r="B322" s="78" t="s">
        <v>435</v>
      </c>
      <c r="C322" s="78">
        <v>2022</v>
      </c>
      <c r="D322" s="78" t="s">
        <v>639</v>
      </c>
      <c r="E322" s="78">
        <v>1.1000000000000001</v>
      </c>
      <c r="F322" s="78">
        <v>0</v>
      </c>
      <c r="G322" s="78">
        <v>0</v>
      </c>
      <c r="H322" s="78">
        <v>0</v>
      </c>
      <c r="I322" s="78" t="s">
        <v>775</v>
      </c>
      <c r="K322" s="78" t="s">
        <v>774</v>
      </c>
      <c r="L322" s="78">
        <v>0</v>
      </c>
      <c r="M322" s="78" t="s">
        <v>5</v>
      </c>
    </row>
    <row r="323" spans="1:13" ht="15" customHeight="1" x14ac:dyDescent="0.35">
      <c r="A323" s="78" t="s">
        <v>390</v>
      </c>
      <c r="B323" s="78" t="s">
        <v>436</v>
      </c>
      <c r="C323" s="78">
        <v>2022</v>
      </c>
      <c r="D323" s="78" t="s">
        <v>702</v>
      </c>
      <c r="E323" s="78">
        <v>1.1000000000000001</v>
      </c>
      <c r="F323" s="78">
        <v>0</v>
      </c>
      <c r="G323" s="78">
        <v>0</v>
      </c>
      <c r="H323" s="78">
        <v>0</v>
      </c>
      <c r="I323" s="78" t="s">
        <v>775</v>
      </c>
      <c r="K323" s="78" t="s">
        <v>774</v>
      </c>
      <c r="L323" s="78">
        <v>0</v>
      </c>
      <c r="M323" s="78" t="s">
        <v>5</v>
      </c>
    </row>
    <row r="324" spans="1:13" ht="15" customHeight="1" x14ac:dyDescent="0.35">
      <c r="A324" s="78" t="s">
        <v>390</v>
      </c>
      <c r="B324" s="78" t="s">
        <v>437</v>
      </c>
      <c r="C324" s="78">
        <v>2022</v>
      </c>
      <c r="D324" s="78" t="s">
        <v>647</v>
      </c>
      <c r="E324" s="78">
        <v>1.1000000000000001</v>
      </c>
      <c r="F324" s="78">
        <v>0</v>
      </c>
      <c r="G324" s="78">
        <v>0</v>
      </c>
      <c r="H324" s="78">
        <v>0</v>
      </c>
      <c r="I324" s="78" t="s">
        <v>775</v>
      </c>
      <c r="K324" s="78" t="s">
        <v>774</v>
      </c>
      <c r="L324" s="78">
        <v>0</v>
      </c>
      <c r="M324" s="78" t="s">
        <v>5</v>
      </c>
    </row>
    <row r="325" spans="1:13" ht="15" customHeight="1" x14ac:dyDescent="0.35">
      <c r="A325" s="78" t="s">
        <v>390</v>
      </c>
      <c r="B325" s="78" t="s">
        <v>438</v>
      </c>
      <c r="C325" s="78">
        <v>2022</v>
      </c>
      <c r="D325" s="78" t="s">
        <v>707</v>
      </c>
      <c r="E325" s="78">
        <v>1.1000000000000001</v>
      </c>
      <c r="F325" s="78">
        <v>0</v>
      </c>
      <c r="G325" s="78">
        <v>0</v>
      </c>
      <c r="H325" s="78">
        <v>0</v>
      </c>
      <c r="I325" s="78" t="s">
        <v>775</v>
      </c>
      <c r="K325" s="78" t="s">
        <v>774</v>
      </c>
      <c r="L325" s="78">
        <v>0</v>
      </c>
      <c r="M325" s="78" t="s">
        <v>5</v>
      </c>
    </row>
    <row r="326" spans="1:13" ht="15" customHeight="1" x14ac:dyDescent="0.35">
      <c r="A326" s="78" t="s">
        <v>390</v>
      </c>
      <c r="B326" s="78" t="s">
        <v>439</v>
      </c>
      <c r="C326" s="78">
        <v>2022</v>
      </c>
      <c r="D326" s="78" t="s">
        <v>639</v>
      </c>
      <c r="E326" s="78">
        <v>1.1000000000000001</v>
      </c>
      <c r="F326" s="78">
        <v>0</v>
      </c>
      <c r="G326" s="78">
        <v>0</v>
      </c>
      <c r="H326" s="78">
        <v>0</v>
      </c>
      <c r="I326" s="78" t="s">
        <v>775</v>
      </c>
      <c r="K326" s="78" t="s">
        <v>774</v>
      </c>
      <c r="L326" s="78">
        <v>0</v>
      </c>
      <c r="M326" s="78" t="s">
        <v>5</v>
      </c>
    </row>
    <row r="327" spans="1:13" ht="15" customHeight="1" x14ac:dyDescent="0.35">
      <c r="A327" s="78" t="s">
        <v>390</v>
      </c>
      <c r="B327" s="78" t="s">
        <v>440</v>
      </c>
      <c r="C327" s="78">
        <v>2022</v>
      </c>
      <c r="D327" s="78" t="s">
        <v>639</v>
      </c>
      <c r="E327" s="78">
        <v>1.1000000000000001</v>
      </c>
      <c r="F327" s="78">
        <v>0</v>
      </c>
      <c r="G327" s="78">
        <v>0</v>
      </c>
      <c r="H327" s="78">
        <v>0</v>
      </c>
      <c r="I327" s="78" t="s">
        <v>775</v>
      </c>
      <c r="K327" s="78" t="s">
        <v>774</v>
      </c>
      <c r="L327" s="78">
        <v>0</v>
      </c>
      <c r="M327" s="78" t="s">
        <v>5</v>
      </c>
    </row>
    <row r="328" spans="1:13" ht="15" customHeight="1" x14ac:dyDescent="0.35">
      <c r="A328" s="78" t="s">
        <v>390</v>
      </c>
      <c r="B328" s="78" t="s">
        <v>441</v>
      </c>
      <c r="C328" s="78">
        <v>2022</v>
      </c>
      <c r="D328" s="78" t="s">
        <v>639</v>
      </c>
      <c r="E328" s="78">
        <v>1.1000000000000001</v>
      </c>
      <c r="F328" s="78">
        <v>0</v>
      </c>
      <c r="G328" s="78">
        <v>0</v>
      </c>
      <c r="H328" s="78">
        <v>0</v>
      </c>
      <c r="I328" s="78" t="s">
        <v>775</v>
      </c>
      <c r="K328" s="78" t="s">
        <v>774</v>
      </c>
      <c r="L328" s="78">
        <v>0</v>
      </c>
      <c r="M328" s="78" t="s">
        <v>5</v>
      </c>
    </row>
    <row r="329" spans="1:13" ht="15" customHeight="1" x14ac:dyDescent="0.35">
      <c r="A329" s="78" t="s">
        <v>442</v>
      </c>
      <c r="B329" s="78" t="s">
        <v>443</v>
      </c>
      <c r="C329" s="78">
        <v>2022</v>
      </c>
      <c r="D329" s="78" t="s">
        <v>702</v>
      </c>
      <c r="E329" s="78">
        <v>1.1000000000000001</v>
      </c>
      <c r="F329" s="78">
        <v>0</v>
      </c>
      <c r="G329" s="78">
        <v>0</v>
      </c>
      <c r="H329" s="78">
        <v>0</v>
      </c>
      <c r="I329" s="78" t="s">
        <v>775</v>
      </c>
      <c r="K329" s="78" t="s">
        <v>774</v>
      </c>
      <c r="L329" s="78">
        <v>0</v>
      </c>
      <c r="M329" s="78" t="s">
        <v>5</v>
      </c>
    </row>
    <row r="330" spans="1:13" ht="15" customHeight="1" x14ac:dyDescent="0.35">
      <c r="A330" s="78" t="s">
        <v>444</v>
      </c>
      <c r="B330" s="78" t="s">
        <v>445</v>
      </c>
      <c r="C330" s="78">
        <v>2022</v>
      </c>
      <c r="D330" s="78" t="s">
        <v>708</v>
      </c>
      <c r="E330" s="78">
        <v>0.95</v>
      </c>
      <c r="F330" s="78">
        <v>0</v>
      </c>
      <c r="G330" s="78">
        <v>0</v>
      </c>
      <c r="H330" s="78">
        <v>0</v>
      </c>
      <c r="I330" s="78" t="s">
        <v>775</v>
      </c>
      <c r="K330" s="78" t="s">
        <v>774</v>
      </c>
      <c r="L330" s="78">
        <v>0</v>
      </c>
      <c r="M330" s="78" t="s">
        <v>5</v>
      </c>
    </row>
    <row r="331" spans="1:13" ht="15" customHeight="1" x14ac:dyDescent="0.35">
      <c r="A331" s="78" t="s">
        <v>444</v>
      </c>
      <c r="B331" s="78" t="s">
        <v>446</v>
      </c>
      <c r="C331" s="78">
        <v>2022</v>
      </c>
      <c r="D331" s="78" t="s">
        <v>708</v>
      </c>
      <c r="E331" s="78">
        <v>0.95</v>
      </c>
      <c r="F331" s="78">
        <v>0</v>
      </c>
      <c r="G331" s="78">
        <v>0</v>
      </c>
      <c r="H331" s="78">
        <v>0</v>
      </c>
      <c r="I331" s="78" t="s">
        <v>775</v>
      </c>
      <c r="K331" s="78" t="s">
        <v>774</v>
      </c>
      <c r="L331" s="78">
        <v>0</v>
      </c>
      <c r="M331" s="78" t="s">
        <v>5</v>
      </c>
    </row>
    <row r="332" spans="1:13" ht="15" customHeight="1" x14ac:dyDescent="0.35">
      <c r="A332" s="78" t="s">
        <v>444</v>
      </c>
      <c r="B332" s="78" t="s">
        <v>447</v>
      </c>
      <c r="C332" s="78">
        <v>2022</v>
      </c>
      <c r="D332" s="78" t="s">
        <v>708</v>
      </c>
      <c r="E332" s="78">
        <v>0.95</v>
      </c>
      <c r="F332" s="78">
        <v>0</v>
      </c>
      <c r="G332" s="78">
        <v>0</v>
      </c>
      <c r="H332" s="78">
        <v>0</v>
      </c>
      <c r="I332" s="78" t="s">
        <v>775</v>
      </c>
      <c r="K332" s="78" t="s">
        <v>774</v>
      </c>
      <c r="L332" s="78">
        <v>0</v>
      </c>
      <c r="M332" s="78" t="s">
        <v>5</v>
      </c>
    </row>
    <row r="333" spans="1:13" ht="15" customHeight="1" x14ac:dyDescent="0.35">
      <c r="A333" s="78" t="s">
        <v>444</v>
      </c>
      <c r="B333" s="78" t="s">
        <v>448</v>
      </c>
      <c r="C333" s="78">
        <v>2022</v>
      </c>
      <c r="D333" s="78" t="s">
        <v>708</v>
      </c>
      <c r="E333" s="78">
        <v>0.95</v>
      </c>
      <c r="F333" s="78">
        <v>0</v>
      </c>
      <c r="G333" s="78">
        <v>0</v>
      </c>
      <c r="H333" s="78">
        <v>0</v>
      </c>
      <c r="I333" s="78" t="s">
        <v>775</v>
      </c>
      <c r="K333" s="78" t="s">
        <v>774</v>
      </c>
      <c r="L333" s="78">
        <v>0</v>
      </c>
      <c r="M333" s="78" t="s">
        <v>5</v>
      </c>
    </row>
    <row r="334" spans="1:13" ht="15" customHeight="1" x14ac:dyDescent="0.35">
      <c r="A334" s="78" t="s">
        <v>449</v>
      </c>
      <c r="B334" s="78" t="s">
        <v>450</v>
      </c>
      <c r="C334" s="78">
        <v>2022</v>
      </c>
      <c r="D334" s="78" t="s">
        <v>639</v>
      </c>
      <c r="E334" s="78">
        <v>1.1000000000000001</v>
      </c>
      <c r="F334" s="78">
        <v>0</v>
      </c>
      <c r="G334" s="78">
        <v>0</v>
      </c>
      <c r="H334" s="78">
        <v>0</v>
      </c>
      <c r="I334" s="78" t="s">
        <v>775</v>
      </c>
      <c r="K334" s="78" t="s">
        <v>774</v>
      </c>
      <c r="L334" s="78">
        <v>0</v>
      </c>
      <c r="M334" s="78" t="s">
        <v>5</v>
      </c>
    </row>
    <row r="335" spans="1:13" ht="15" customHeight="1" x14ac:dyDescent="0.35">
      <c r="A335" s="78" t="s">
        <v>449</v>
      </c>
      <c r="B335" s="78" t="s">
        <v>452</v>
      </c>
      <c r="C335" s="78">
        <v>2022</v>
      </c>
      <c r="D335" s="78" t="s">
        <v>639</v>
      </c>
      <c r="E335" s="78">
        <v>1.1000000000000001</v>
      </c>
      <c r="F335" s="78">
        <v>0</v>
      </c>
      <c r="G335" s="78">
        <v>0</v>
      </c>
      <c r="H335" s="78">
        <v>0</v>
      </c>
      <c r="I335" s="78" t="s">
        <v>775</v>
      </c>
      <c r="K335" s="78" t="s">
        <v>774</v>
      </c>
      <c r="L335" s="78">
        <v>0</v>
      </c>
      <c r="M335" s="78" t="s">
        <v>5</v>
      </c>
    </row>
    <row r="336" spans="1:13" ht="15" customHeight="1" x14ac:dyDescent="0.35">
      <c r="A336" s="78" t="s">
        <v>453</v>
      </c>
      <c r="B336" s="78" t="s">
        <v>454</v>
      </c>
      <c r="C336" s="78">
        <v>2022</v>
      </c>
      <c r="D336" s="78" t="s">
        <v>5</v>
      </c>
      <c r="E336" s="78" t="s">
        <v>5</v>
      </c>
      <c r="F336" s="78" t="s">
        <v>5</v>
      </c>
      <c r="G336" s="78" t="s">
        <v>5</v>
      </c>
      <c r="H336" s="78" t="s">
        <v>5</v>
      </c>
      <c r="I336" s="78" t="s">
        <v>774</v>
      </c>
      <c r="K336" s="78" t="s">
        <v>774</v>
      </c>
      <c r="L336" s="78">
        <v>0</v>
      </c>
      <c r="M336" s="78" t="s">
        <v>5</v>
      </c>
    </row>
    <row r="337" spans="1:13" ht="15" customHeight="1" x14ac:dyDescent="0.35">
      <c r="A337" s="78" t="s">
        <v>453</v>
      </c>
      <c r="B337" s="78" t="s">
        <v>455</v>
      </c>
      <c r="C337" s="78">
        <v>2022</v>
      </c>
      <c r="D337" s="78" t="s">
        <v>5</v>
      </c>
      <c r="E337" s="78" t="s">
        <v>5</v>
      </c>
      <c r="F337" s="78" t="s">
        <v>5</v>
      </c>
      <c r="G337" s="78" t="s">
        <v>5</v>
      </c>
      <c r="H337" s="78" t="s">
        <v>5</v>
      </c>
      <c r="I337" s="78" t="s">
        <v>774</v>
      </c>
      <c r="K337" s="78" t="s">
        <v>774</v>
      </c>
      <c r="L337" s="78">
        <v>0</v>
      </c>
      <c r="M337" s="78" t="s">
        <v>5</v>
      </c>
    </row>
    <row r="338" spans="1:13" ht="15" customHeight="1" x14ac:dyDescent="0.35">
      <c r="A338" s="78" t="s">
        <v>453</v>
      </c>
      <c r="B338" s="78" t="s">
        <v>456</v>
      </c>
      <c r="C338" s="78">
        <v>2022</v>
      </c>
      <c r="D338" s="78" t="s">
        <v>5</v>
      </c>
      <c r="E338" s="78" t="s">
        <v>5</v>
      </c>
      <c r="F338" s="78" t="s">
        <v>5</v>
      </c>
      <c r="G338" s="78" t="s">
        <v>5</v>
      </c>
      <c r="H338" s="78" t="s">
        <v>5</v>
      </c>
      <c r="I338" s="78" t="s">
        <v>774</v>
      </c>
      <c r="K338" s="78" t="s">
        <v>774</v>
      </c>
      <c r="L338" s="78">
        <v>0</v>
      </c>
      <c r="M338" s="78" t="s">
        <v>5</v>
      </c>
    </row>
    <row r="339" spans="1:13" ht="15" customHeight="1" x14ac:dyDescent="0.35">
      <c r="A339" s="78" t="s">
        <v>453</v>
      </c>
      <c r="B339" s="78" t="s">
        <v>457</v>
      </c>
      <c r="C339" s="78">
        <v>2022</v>
      </c>
      <c r="D339" s="78" t="s">
        <v>709</v>
      </c>
      <c r="E339" s="78">
        <v>0.1</v>
      </c>
      <c r="F339" s="78">
        <v>0</v>
      </c>
      <c r="G339" s="78">
        <v>0</v>
      </c>
      <c r="H339" s="78">
        <v>0</v>
      </c>
      <c r="I339" s="78" t="s">
        <v>775</v>
      </c>
      <c r="K339" s="78" t="s">
        <v>774</v>
      </c>
      <c r="L339" s="78">
        <v>0</v>
      </c>
      <c r="M339" s="78" t="s">
        <v>5</v>
      </c>
    </row>
    <row r="340" spans="1:13" ht="15" customHeight="1" x14ac:dyDescent="0.35">
      <c r="A340" s="78" t="s">
        <v>453</v>
      </c>
      <c r="B340" s="78" t="s">
        <v>458</v>
      </c>
      <c r="C340" s="78">
        <v>2022</v>
      </c>
      <c r="D340" s="78" t="s">
        <v>5</v>
      </c>
      <c r="E340" s="78" t="s">
        <v>5</v>
      </c>
      <c r="F340" s="78" t="s">
        <v>5</v>
      </c>
      <c r="G340" s="78" t="s">
        <v>5</v>
      </c>
      <c r="H340" s="78" t="s">
        <v>5</v>
      </c>
      <c r="I340" s="78" t="s">
        <v>774</v>
      </c>
      <c r="K340" s="78" t="s">
        <v>774</v>
      </c>
      <c r="L340" s="78">
        <v>0</v>
      </c>
      <c r="M340" s="78" t="s">
        <v>5</v>
      </c>
    </row>
    <row r="341" spans="1:13" ht="15" customHeight="1" x14ac:dyDescent="0.35">
      <c r="A341" s="78" t="s">
        <v>453</v>
      </c>
      <c r="B341" s="78" t="s">
        <v>459</v>
      </c>
      <c r="C341" s="78">
        <v>2022</v>
      </c>
      <c r="D341" s="78" t="s">
        <v>5</v>
      </c>
      <c r="E341" s="78" t="s">
        <v>5</v>
      </c>
      <c r="F341" s="78" t="s">
        <v>5</v>
      </c>
      <c r="G341" s="78" t="s">
        <v>5</v>
      </c>
      <c r="H341" s="78" t="s">
        <v>5</v>
      </c>
      <c r="I341" s="78" t="s">
        <v>774</v>
      </c>
      <c r="K341" s="78" t="s">
        <v>774</v>
      </c>
      <c r="L341" s="78">
        <v>0</v>
      </c>
      <c r="M341" s="78" t="s">
        <v>5</v>
      </c>
    </row>
    <row r="342" spans="1:13" ht="15" customHeight="1" x14ac:dyDescent="0.35">
      <c r="A342" s="78" t="s">
        <v>453</v>
      </c>
      <c r="B342" s="78" t="s">
        <v>460</v>
      </c>
      <c r="C342" s="78">
        <v>2022</v>
      </c>
      <c r="D342" s="78" t="s">
        <v>5</v>
      </c>
      <c r="E342" s="78" t="s">
        <v>5</v>
      </c>
      <c r="F342" s="78" t="s">
        <v>5</v>
      </c>
      <c r="G342" s="78" t="s">
        <v>5</v>
      </c>
      <c r="H342" s="78" t="s">
        <v>5</v>
      </c>
      <c r="I342" s="78" t="s">
        <v>774</v>
      </c>
      <c r="K342" s="78" t="s">
        <v>774</v>
      </c>
      <c r="L342" s="78">
        <v>0</v>
      </c>
      <c r="M342" s="78" t="s">
        <v>5</v>
      </c>
    </row>
    <row r="343" spans="1:13" ht="15" customHeight="1" x14ac:dyDescent="0.35">
      <c r="A343" s="78" t="s">
        <v>453</v>
      </c>
      <c r="B343" s="78" t="s">
        <v>91</v>
      </c>
      <c r="C343" s="78">
        <v>2022</v>
      </c>
      <c r="D343" s="78" t="s">
        <v>5</v>
      </c>
      <c r="E343" s="78">
        <v>2.2999999999999998</v>
      </c>
      <c r="F343" s="78">
        <v>372</v>
      </c>
      <c r="G343" s="78">
        <v>0.55000000000000004</v>
      </c>
      <c r="H343" s="78">
        <v>0.3206</v>
      </c>
      <c r="I343" s="78" t="s">
        <v>774</v>
      </c>
      <c r="K343" s="78" t="s">
        <v>774</v>
      </c>
      <c r="L343" s="78">
        <v>0</v>
      </c>
      <c r="M343" s="78" t="s">
        <v>5</v>
      </c>
    </row>
    <row r="344" spans="1:13" ht="15" customHeight="1" x14ac:dyDescent="0.35">
      <c r="A344" s="78" t="s">
        <v>453</v>
      </c>
      <c r="B344" s="78" t="s">
        <v>461</v>
      </c>
      <c r="C344" s="78">
        <v>2022</v>
      </c>
      <c r="D344" s="78" t="s">
        <v>5</v>
      </c>
      <c r="E344" s="78" t="s">
        <v>5</v>
      </c>
      <c r="F344" s="78" t="s">
        <v>5</v>
      </c>
      <c r="G344" s="78" t="s">
        <v>5</v>
      </c>
      <c r="H344" s="78" t="s">
        <v>5</v>
      </c>
      <c r="I344" s="78" t="s">
        <v>774</v>
      </c>
      <c r="K344" s="78" t="s">
        <v>774</v>
      </c>
      <c r="L344" s="78">
        <v>0</v>
      </c>
      <c r="M344" s="78" t="s">
        <v>5</v>
      </c>
    </row>
    <row r="345" spans="1:13" ht="15" customHeight="1" x14ac:dyDescent="0.35">
      <c r="A345" s="78" t="s">
        <v>462</v>
      </c>
      <c r="B345" s="78" t="s">
        <v>463</v>
      </c>
      <c r="C345" s="78">
        <v>2022</v>
      </c>
      <c r="D345" s="78" t="s">
        <v>5</v>
      </c>
      <c r="E345" s="78">
        <v>2.2999999999999998</v>
      </c>
      <c r="F345" s="78">
        <v>372</v>
      </c>
      <c r="G345" s="78">
        <v>0.55000000000000004</v>
      </c>
      <c r="H345" s="78">
        <v>0.3206</v>
      </c>
      <c r="I345" s="78" t="s">
        <v>774</v>
      </c>
      <c r="K345" s="78" t="s">
        <v>774</v>
      </c>
      <c r="L345" s="78">
        <v>0</v>
      </c>
      <c r="M345" s="78" t="s">
        <v>5</v>
      </c>
    </row>
    <row r="346" spans="1:13" ht="15" customHeight="1" x14ac:dyDescent="0.35">
      <c r="A346" s="78" t="s">
        <v>462</v>
      </c>
      <c r="B346" s="78" t="s">
        <v>464</v>
      </c>
      <c r="C346" s="78">
        <v>2022</v>
      </c>
      <c r="D346" s="78" t="s">
        <v>5</v>
      </c>
      <c r="E346" s="78">
        <v>2.2999999999999998</v>
      </c>
      <c r="F346" s="78">
        <v>372</v>
      </c>
      <c r="G346" s="78">
        <v>0.55000000000000004</v>
      </c>
      <c r="H346" s="78">
        <v>0.3206</v>
      </c>
      <c r="I346" s="78" t="s">
        <v>774</v>
      </c>
      <c r="K346" s="78" t="s">
        <v>774</v>
      </c>
      <c r="L346" s="78">
        <v>0</v>
      </c>
      <c r="M346" s="78" t="s">
        <v>5</v>
      </c>
    </row>
    <row r="347" spans="1:13" ht="15" customHeight="1" x14ac:dyDescent="0.35">
      <c r="A347" s="78" t="s">
        <v>462</v>
      </c>
      <c r="B347" s="78" t="s">
        <v>465</v>
      </c>
      <c r="C347" s="78">
        <v>2022</v>
      </c>
      <c r="D347" s="78" t="s">
        <v>710</v>
      </c>
      <c r="E347" s="78">
        <v>0.04</v>
      </c>
      <c r="F347" s="78">
        <v>144.5</v>
      </c>
      <c r="G347" s="78">
        <v>0.52</v>
      </c>
      <c r="H347" s="78">
        <v>0</v>
      </c>
      <c r="I347" s="78" t="s">
        <v>775</v>
      </c>
      <c r="K347" s="78" t="s">
        <v>774</v>
      </c>
      <c r="L347" s="78">
        <v>0</v>
      </c>
      <c r="M347" s="78" t="s">
        <v>5</v>
      </c>
    </row>
    <row r="348" spans="1:13" ht="15" customHeight="1" x14ac:dyDescent="0.35">
      <c r="A348" s="78" t="s">
        <v>462</v>
      </c>
      <c r="B348" s="78" t="s">
        <v>466</v>
      </c>
      <c r="C348" s="78">
        <v>2022</v>
      </c>
      <c r="D348" s="78" t="s">
        <v>5</v>
      </c>
      <c r="E348" s="78" t="s">
        <v>5</v>
      </c>
      <c r="F348" s="78" t="s">
        <v>5</v>
      </c>
      <c r="G348" s="78" t="s">
        <v>5</v>
      </c>
      <c r="H348" s="78" t="s">
        <v>5</v>
      </c>
      <c r="I348" s="78" t="s">
        <v>774</v>
      </c>
      <c r="K348" s="78" t="s">
        <v>774</v>
      </c>
      <c r="L348" s="78">
        <v>0</v>
      </c>
      <c r="M348" s="78" t="s">
        <v>5</v>
      </c>
    </row>
    <row r="349" spans="1:13" ht="15" customHeight="1" x14ac:dyDescent="0.35">
      <c r="A349" s="78" t="s">
        <v>462</v>
      </c>
      <c r="B349" s="78" t="s">
        <v>467</v>
      </c>
      <c r="C349" s="78">
        <v>2022</v>
      </c>
      <c r="D349" s="78" t="s">
        <v>5</v>
      </c>
      <c r="E349" s="78">
        <v>2.2999999999999998</v>
      </c>
      <c r="F349" s="78">
        <v>372</v>
      </c>
      <c r="G349" s="78">
        <v>0.55000000000000004</v>
      </c>
      <c r="H349" s="78">
        <v>0.3206</v>
      </c>
      <c r="I349" s="78" t="s">
        <v>774</v>
      </c>
      <c r="K349" s="78" t="s">
        <v>774</v>
      </c>
      <c r="L349" s="78">
        <v>0</v>
      </c>
      <c r="M349" s="78" t="s">
        <v>5</v>
      </c>
    </row>
    <row r="350" spans="1:13" ht="15" customHeight="1" x14ac:dyDescent="0.35">
      <c r="A350" s="78" t="s">
        <v>462</v>
      </c>
      <c r="B350" s="78" t="s">
        <v>468</v>
      </c>
      <c r="C350" s="78">
        <v>2022</v>
      </c>
      <c r="D350" s="78" t="s">
        <v>711</v>
      </c>
      <c r="E350" s="78">
        <v>0.8</v>
      </c>
      <c r="F350" s="78">
        <v>0</v>
      </c>
      <c r="G350" s="78">
        <v>0</v>
      </c>
      <c r="H350" s="78">
        <v>0</v>
      </c>
      <c r="I350" s="78" t="s">
        <v>775</v>
      </c>
      <c r="K350" s="78" t="s">
        <v>774</v>
      </c>
      <c r="L350" s="78">
        <v>0</v>
      </c>
      <c r="M350" s="78" t="s">
        <v>5</v>
      </c>
    </row>
    <row r="351" spans="1:13" ht="15" customHeight="1" x14ac:dyDescent="0.35">
      <c r="A351" s="78" t="s">
        <v>469</v>
      </c>
      <c r="B351" s="78" t="s">
        <v>470</v>
      </c>
      <c r="C351" s="78">
        <v>2022</v>
      </c>
      <c r="D351" s="78" t="s">
        <v>5</v>
      </c>
      <c r="E351" s="78" t="s">
        <v>5</v>
      </c>
      <c r="F351" s="78" t="s">
        <v>5</v>
      </c>
      <c r="G351" s="78" t="s">
        <v>5</v>
      </c>
      <c r="H351" s="78" t="s">
        <v>5</v>
      </c>
      <c r="I351" s="78" t="s">
        <v>774</v>
      </c>
      <c r="K351" s="78" t="s">
        <v>774</v>
      </c>
      <c r="L351" s="78">
        <v>0</v>
      </c>
      <c r="M351" s="78" t="s">
        <v>5</v>
      </c>
    </row>
    <row r="352" spans="1:13" ht="15" customHeight="1" x14ac:dyDescent="0.35">
      <c r="A352" s="78" t="s">
        <v>471</v>
      </c>
      <c r="B352" s="78" t="s">
        <v>472</v>
      </c>
      <c r="C352" s="78">
        <v>2022</v>
      </c>
      <c r="D352" s="78" t="s">
        <v>712</v>
      </c>
      <c r="E352" s="78">
        <v>1.4</v>
      </c>
      <c r="F352" s="78">
        <v>0</v>
      </c>
      <c r="G352" s="78">
        <v>0</v>
      </c>
      <c r="H352" s="78">
        <v>0</v>
      </c>
      <c r="I352" s="78" t="s">
        <v>775</v>
      </c>
      <c r="K352" s="78" t="s">
        <v>774</v>
      </c>
      <c r="L352" s="78">
        <v>0</v>
      </c>
      <c r="M352" s="78" t="s">
        <v>5</v>
      </c>
    </row>
    <row r="353" spans="1:13" ht="15" customHeight="1" x14ac:dyDescent="0.35">
      <c r="A353" s="78" t="s">
        <v>471</v>
      </c>
      <c r="B353" s="78" t="s">
        <v>473</v>
      </c>
      <c r="C353" s="78">
        <v>2022</v>
      </c>
      <c r="D353" s="78" t="s">
        <v>712</v>
      </c>
      <c r="E353" s="78">
        <v>1.4</v>
      </c>
      <c r="F353" s="78">
        <v>0</v>
      </c>
      <c r="G353" s="78">
        <v>0</v>
      </c>
      <c r="H353" s="78">
        <v>0</v>
      </c>
      <c r="I353" s="78" t="s">
        <v>775</v>
      </c>
      <c r="K353" s="78" t="s">
        <v>774</v>
      </c>
      <c r="L353" s="78">
        <v>0</v>
      </c>
      <c r="M353" s="78" t="s">
        <v>5</v>
      </c>
    </row>
    <row r="354" spans="1:13" ht="15" customHeight="1" x14ac:dyDescent="0.35">
      <c r="A354" s="78" t="s">
        <v>471</v>
      </c>
      <c r="B354" s="78" t="s">
        <v>474</v>
      </c>
      <c r="C354" s="78">
        <v>2022</v>
      </c>
      <c r="D354" s="78" t="s">
        <v>712</v>
      </c>
      <c r="E354" s="78">
        <v>1.4</v>
      </c>
      <c r="F354" s="78">
        <v>0</v>
      </c>
      <c r="G354" s="78">
        <v>0</v>
      </c>
      <c r="H354" s="78">
        <v>0</v>
      </c>
      <c r="I354" s="78" t="s">
        <v>775</v>
      </c>
      <c r="K354" s="78" t="s">
        <v>774</v>
      </c>
      <c r="L354" s="78">
        <v>0</v>
      </c>
      <c r="M354" s="78" t="s">
        <v>5</v>
      </c>
    </row>
    <row r="355" spans="1:13" ht="15" customHeight="1" x14ac:dyDescent="0.35">
      <c r="A355" s="78" t="s">
        <v>475</v>
      </c>
      <c r="B355" s="78" t="s">
        <v>476</v>
      </c>
      <c r="C355" s="78">
        <v>2022</v>
      </c>
      <c r="D355" s="78" t="s">
        <v>713</v>
      </c>
      <c r="E355" s="78">
        <v>3.1</v>
      </c>
      <c r="F355" s="78">
        <v>0</v>
      </c>
      <c r="G355" s="78">
        <v>0</v>
      </c>
      <c r="H355" s="78">
        <v>1</v>
      </c>
      <c r="I355" s="78" t="s">
        <v>775</v>
      </c>
      <c r="K355" s="78" t="s">
        <v>774</v>
      </c>
      <c r="L355" s="78">
        <v>0</v>
      </c>
      <c r="M355" s="78" t="s">
        <v>5</v>
      </c>
    </row>
    <row r="356" spans="1:13" ht="15" customHeight="1" x14ac:dyDescent="0.35">
      <c r="A356" s="78" t="s">
        <v>477</v>
      </c>
      <c r="B356" s="78" t="s">
        <v>478</v>
      </c>
      <c r="C356" s="78">
        <v>2022</v>
      </c>
      <c r="D356" s="78" t="s">
        <v>714</v>
      </c>
      <c r="E356" s="78">
        <v>1.1000000000000001</v>
      </c>
      <c r="F356" s="78">
        <v>0</v>
      </c>
      <c r="G356" s="78">
        <v>0</v>
      </c>
      <c r="H356" s="78">
        <v>0</v>
      </c>
      <c r="I356" s="78" t="s">
        <v>775</v>
      </c>
      <c r="K356" s="78" t="s">
        <v>774</v>
      </c>
      <c r="L356" s="78">
        <v>0</v>
      </c>
      <c r="M356" s="78" t="s">
        <v>5</v>
      </c>
    </row>
    <row r="357" spans="1:13" ht="15" customHeight="1" x14ac:dyDescent="0.35">
      <c r="A357" s="78" t="s">
        <v>479</v>
      </c>
      <c r="B357" s="78" t="s">
        <v>480</v>
      </c>
      <c r="C357" s="78">
        <v>2022</v>
      </c>
      <c r="D357" s="78" t="s">
        <v>715</v>
      </c>
      <c r="E357" s="78">
        <v>0.03</v>
      </c>
      <c r="F357" s="78">
        <v>0</v>
      </c>
      <c r="G357" s="78">
        <v>0</v>
      </c>
      <c r="H357" s="78">
        <v>0</v>
      </c>
      <c r="I357" s="78" t="s">
        <v>775</v>
      </c>
      <c r="K357" s="78" t="s">
        <v>774</v>
      </c>
      <c r="L357" s="78">
        <v>0</v>
      </c>
      <c r="M357" s="78" t="s">
        <v>5</v>
      </c>
    </row>
    <row r="358" spans="1:13" ht="15" customHeight="1" x14ac:dyDescent="0.35">
      <c r="A358" s="78" t="s">
        <v>479</v>
      </c>
      <c r="B358" s="78" t="s">
        <v>481</v>
      </c>
      <c r="C358" s="78">
        <v>2022</v>
      </c>
      <c r="D358" s="78" t="s">
        <v>716</v>
      </c>
      <c r="E358" s="78">
        <v>0.03</v>
      </c>
      <c r="F358" s="78">
        <v>0</v>
      </c>
      <c r="G358" s="78">
        <v>0</v>
      </c>
      <c r="H358" s="78">
        <v>0</v>
      </c>
      <c r="I358" s="78" t="s">
        <v>775</v>
      </c>
      <c r="K358" s="78" t="s">
        <v>774</v>
      </c>
      <c r="L358" s="78">
        <v>0</v>
      </c>
      <c r="M358" s="78" t="s">
        <v>5</v>
      </c>
    </row>
    <row r="359" spans="1:13" ht="15" customHeight="1" x14ac:dyDescent="0.35">
      <c r="A359" s="78" t="s">
        <v>479</v>
      </c>
      <c r="B359" s="78" t="s">
        <v>482</v>
      </c>
      <c r="C359" s="78">
        <v>2022</v>
      </c>
      <c r="D359" s="78" t="s">
        <v>717</v>
      </c>
      <c r="E359" s="78">
        <v>0.03</v>
      </c>
      <c r="F359" s="78">
        <v>0</v>
      </c>
      <c r="G359" s="78">
        <v>0</v>
      </c>
      <c r="H359" s="78">
        <v>0</v>
      </c>
      <c r="I359" s="78" t="s">
        <v>775</v>
      </c>
      <c r="K359" s="78" t="s">
        <v>774</v>
      </c>
      <c r="L359" s="78">
        <v>0</v>
      </c>
      <c r="M359" s="78" t="s">
        <v>5</v>
      </c>
    </row>
    <row r="360" spans="1:13" ht="15" customHeight="1" x14ac:dyDescent="0.35">
      <c r="A360" s="78" t="s">
        <v>479</v>
      </c>
      <c r="B360" s="78" t="s">
        <v>483</v>
      </c>
      <c r="C360" s="78">
        <v>2022</v>
      </c>
      <c r="D360" s="78" t="s">
        <v>716</v>
      </c>
      <c r="E360" s="78">
        <v>0.03</v>
      </c>
      <c r="F360" s="78">
        <v>0</v>
      </c>
      <c r="G360" s="78">
        <v>0</v>
      </c>
      <c r="H360" s="78">
        <v>0</v>
      </c>
      <c r="I360" s="78" t="s">
        <v>775</v>
      </c>
      <c r="K360" s="78" t="s">
        <v>774</v>
      </c>
      <c r="L360" s="78">
        <v>3.7900000000000003E-2</v>
      </c>
      <c r="M360" s="78">
        <v>1.4999999999999999E-4</v>
      </c>
    </row>
    <row r="361" spans="1:13" ht="15" customHeight="1" x14ac:dyDescent="0.35">
      <c r="A361" s="78" t="s">
        <v>479</v>
      </c>
      <c r="B361" s="78" t="s">
        <v>484</v>
      </c>
      <c r="C361" s="78">
        <v>2022</v>
      </c>
      <c r="D361" s="78" t="s">
        <v>716</v>
      </c>
      <c r="E361" s="78">
        <v>0.03</v>
      </c>
      <c r="F361" s="78">
        <v>0</v>
      </c>
      <c r="G361" s="78">
        <v>0</v>
      </c>
      <c r="H361" s="78">
        <v>0</v>
      </c>
      <c r="I361" s="78" t="s">
        <v>775</v>
      </c>
      <c r="K361" s="78" t="s">
        <v>774</v>
      </c>
      <c r="L361" s="78">
        <v>0</v>
      </c>
      <c r="M361" s="78" t="s">
        <v>5</v>
      </c>
    </row>
    <row r="362" spans="1:13" ht="15" customHeight="1" x14ac:dyDescent="0.35">
      <c r="A362" s="78" t="s">
        <v>479</v>
      </c>
      <c r="B362" s="78" t="s">
        <v>485</v>
      </c>
      <c r="C362" s="78">
        <v>2022</v>
      </c>
      <c r="D362" s="78" t="s">
        <v>716</v>
      </c>
      <c r="E362" s="78">
        <v>0.03</v>
      </c>
      <c r="F362" s="78">
        <v>0</v>
      </c>
      <c r="G362" s="78">
        <v>0</v>
      </c>
      <c r="H362" s="78">
        <v>0</v>
      </c>
      <c r="I362" s="78" t="s">
        <v>775</v>
      </c>
      <c r="K362" s="78" t="s">
        <v>774</v>
      </c>
      <c r="L362" s="78">
        <v>0</v>
      </c>
      <c r="M362" s="78" t="s">
        <v>5</v>
      </c>
    </row>
    <row r="363" spans="1:13" ht="15" customHeight="1" x14ac:dyDescent="0.35">
      <c r="A363" s="78" t="s">
        <v>486</v>
      </c>
      <c r="B363" s="78" t="s">
        <v>487</v>
      </c>
      <c r="C363" s="78">
        <v>2022</v>
      </c>
      <c r="D363" s="78" t="s">
        <v>718</v>
      </c>
      <c r="E363" s="78">
        <v>1</v>
      </c>
      <c r="F363" s="78">
        <v>0</v>
      </c>
      <c r="G363" s="78">
        <v>0</v>
      </c>
      <c r="H363" s="78">
        <v>0</v>
      </c>
      <c r="I363" s="78" t="s">
        <v>775</v>
      </c>
      <c r="K363" s="78" t="s">
        <v>774</v>
      </c>
      <c r="L363" s="78">
        <v>0</v>
      </c>
      <c r="M363" s="78" t="s">
        <v>5</v>
      </c>
    </row>
    <row r="364" spans="1:13" ht="15" customHeight="1" x14ac:dyDescent="0.35">
      <c r="A364" s="78" t="s">
        <v>486</v>
      </c>
      <c r="B364" s="78" t="s">
        <v>488</v>
      </c>
      <c r="C364" s="78">
        <v>2022</v>
      </c>
      <c r="D364" s="78" t="s">
        <v>713</v>
      </c>
      <c r="E364" s="78">
        <v>3.1</v>
      </c>
      <c r="F364" s="78">
        <v>0</v>
      </c>
      <c r="G364" s="78">
        <v>0</v>
      </c>
      <c r="H364" s="78">
        <v>1</v>
      </c>
      <c r="I364" s="78" t="s">
        <v>775</v>
      </c>
      <c r="K364" s="78" t="s">
        <v>774</v>
      </c>
      <c r="L364" s="78">
        <v>0</v>
      </c>
      <c r="M364" s="78" t="s">
        <v>5</v>
      </c>
    </row>
    <row r="365" spans="1:13" ht="15" customHeight="1" x14ac:dyDescent="0.35">
      <c r="A365" s="78" t="s">
        <v>489</v>
      </c>
      <c r="B365" s="78" t="s">
        <v>490</v>
      </c>
      <c r="C365" s="78">
        <v>2022</v>
      </c>
      <c r="D365" s="78" t="s">
        <v>638</v>
      </c>
      <c r="E365" s="78">
        <v>1.1000000000000001</v>
      </c>
      <c r="F365" s="78">
        <v>0</v>
      </c>
      <c r="G365" s="78">
        <v>0</v>
      </c>
      <c r="H365" s="78">
        <v>0</v>
      </c>
      <c r="I365" s="78" t="s">
        <v>775</v>
      </c>
      <c r="K365" s="78" t="s">
        <v>774</v>
      </c>
      <c r="L365" s="78">
        <v>0</v>
      </c>
      <c r="M365" s="78" t="s">
        <v>5</v>
      </c>
    </row>
    <row r="366" spans="1:13" ht="15" customHeight="1" x14ac:dyDescent="0.35">
      <c r="A366" s="78" t="s">
        <v>491</v>
      </c>
      <c r="B366" s="78" t="s">
        <v>492</v>
      </c>
      <c r="C366" s="78">
        <v>2022</v>
      </c>
      <c r="D366" s="78" t="s">
        <v>647</v>
      </c>
      <c r="E366" s="78">
        <v>1.1000000000000001</v>
      </c>
      <c r="F366" s="78">
        <v>0</v>
      </c>
      <c r="G366" s="78">
        <v>0</v>
      </c>
      <c r="H366" s="78">
        <v>0</v>
      </c>
      <c r="I366" s="78" t="s">
        <v>775</v>
      </c>
      <c r="K366" s="78" t="s">
        <v>774</v>
      </c>
      <c r="L366" s="78">
        <v>0</v>
      </c>
      <c r="M366" s="78" t="s">
        <v>5</v>
      </c>
    </row>
    <row r="367" spans="1:13" ht="15" customHeight="1" x14ac:dyDescent="0.35">
      <c r="A367" s="78" t="s">
        <v>491</v>
      </c>
      <c r="B367" s="78" t="s">
        <v>493</v>
      </c>
      <c r="C367" s="78">
        <v>2022</v>
      </c>
      <c r="D367" s="78" t="s">
        <v>647</v>
      </c>
      <c r="E367" s="78">
        <v>1.1000000000000001</v>
      </c>
      <c r="F367" s="78">
        <v>0</v>
      </c>
      <c r="G367" s="78">
        <v>0</v>
      </c>
      <c r="H367" s="78">
        <v>0</v>
      </c>
      <c r="I367" s="78" t="s">
        <v>775</v>
      </c>
      <c r="K367" s="78" t="s">
        <v>774</v>
      </c>
      <c r="L367" s="78">
        <v>0</v>
      </c>
      <c r="M367" s="78" t="s">
        <v>5</v>
      </c>
    </row>
    <row r="368" spans="1:13" ht="15" customHeight="1" x14ac:dyDescent="0.35">
      <c r="A368" s="78" t="s">
        <v>491</v>
      </c>
      <c r="B368" s="78" t="s">
        <v>494</v>
      </c>
      <c r="C368" s="78">
        <v>2022</v>
      </c>
      <c r="D368" s="78" t="s">
        <v>647</v>
      </c>
      <c r="E368" s="78">
        <v>1.1000000000000001</v>
      </c>
      <c r="F368" s="78">
        <v>0</v>
      </c>
      <c r="G368" s="78">
        <v>0</v>
      </c>
      <c r="H368" s="78">
        <v>0</v>
      </c>
      <c r="I368" s="78" t="s">
        <v>775</v>
      </c>
      <c r="K368" s="78" t="s">
        <v>774</v>
      </c>
      <c r="L368" s="78">
        <v>0</v>
      </c>
      <c r="M368" s="78" t="s">
        <v>5</v>
      </c>
    </row>
    <row r="369" spans="1:13" ht="15" customHeight="1" x14ac:dyDescent="0.35">
      <c r="A369" s="78" t="s">
        <v>495</v>
      </c>
      <c r="B369" s="78" t="s">
        <v>496</v>
      </c>
      <c r="C369" s="78">
        <v>2022</v>
      </c>
      <c r="D369" s="78" t="s">
        <v>5</v>
      </c>
      <c r="E369" s="78">
        <v>2.2999999999999998</v>
      </c>
      <c r="F369" s="78">
        <v>372</v>
      </c>
      <c r="G369" s="78">
        <v>0.55000000000000004</v>
      </c>
      <c r="H369" s="78">
        <v>0.3206</v>
      </c>
      <c r="I369" s="78" t="s">
        <v>774</v>
      </c>
      <c r="K369" s="78" t="s">
        <v>774</v>
      </c>
      <c r="L369" s="78">
        <v>0</v>
      </c>
      <c r="M369" s="78" t="s">
        <v>5</v>
      </c>
    </row>
    <row r="370" spans="1:13" ht="15" customHeight="1" x14ac:dyDescent="0.35">
      <c r="A370" s="78" t="s">
        <v>497</v>
      </c>
      <c r="B370" s="78" t="s">
        <v>498</v>
      </c>
      <c r="C370" s="78">
        <v>2022</v>
      </c>
      <c r="D370" s="78" t="s">
        <v>647</v>
      </c>
      <c r="E370" s="78">
        <v>1.1000000000000001</v>
      </c>
      <c r="F370" s="78">
        <v>0</v>
      </c>
      <c r="G370" s="78">
        <v>0</v>
      </c>
      <c r="H370" s="78">
        <v>0</v>
      </c>
      <c r="I370" s="78" t="s">
        <v>775</v>
      </c>
      <c r="K370" s="78" t="s">
        <v>774</v>
      </c>
      <c r="L370" s="78">
        <v>0</v>
      </c>
      <c r="M370" s="78" t="s">
        <v>5</v>
      </c>
    </row>
    <row r="371" spans="1:13" ht="15" customHeight="1" x14ac:dyDescent="0.35">
      <c r="A371" s="78" t="s">
        <v>499</v>
      </c>
      <c r="B371" s="78" t="s">
        <v>500</v>
      </c>
      <c r="C371" s="78">
        <v>2022</v>
      </c>
      <c r="D371" s="78" t="s">
        <v>647</v>
      </c>
      <c r="E371" s="78">
        <v>1.1000000000000001</v>
      </c>
      <c r="F371" s="78">
        <v>0</v>
      </c>
      <c r="G371" s="78">
        <v>0</v>
      </c>
      <c r="H371" s="78">
        <v>0</v>
      </c>
      <c r="I371" s="78" t="s">
        <v>775</v>
      </c>
      <c r="K371" s="78" t="s">
        <v>774</v>
      </c>
      <c r="L371" s="78">
        <v>96.897999999999996</v>
      </c>
      <c r="M371" s="78">
        <v>5.4000000000000003E-3</v>
      </c>
    </row>
    <row r="372" spans="1:13" ht="15" customHeight="1" x14ac:dyDescent="0.35">
      <c r="A372" s="78" t="s">
        <v>501</v>
      </c>
      <c r="B372" s="78" t="s">
        <v>502</v>
      </c>
      <c r="C372" s="78">
        <v>2022</v>
      </c>
      <c r="D372" s="78" t="s">
        <v>719</v>
      </c>
      <c r="E372" s="78">
        <v>0.03</v>
      </c>
      <c r="F372" s="78">
        <v>0</v>
      </c>
      <c r="G372" s="78">
        <v>0</v>
      </c>
      <c r="H372" s="78">
        <v>0</v>
      </c>
      <c r="I372" s="78" t="s">
        <v>775</v>
      </c>
      <c r="K372" s="78" t="s">
        <v>774</v>
      </c>
      <c r="L372" s="78">
        <v>80.38</v>
      </c>
      <c r="M372" s="78">
        <v>0</v>
      </c>
    </row>
    <row r="373" spans="1:13" ht="15" customHeight="1" x14ac:dyDescent="0.35">
      <c r="A373" s="78" t="s">
        <v>503</v>
      </c>
      <c r="B373" s="78" t="s">
        <v>504</v>
      </c>
      <c r="C373" s="78">
        <v>2022</v>
      </c>
      <c r="D373" s="78" t="s">
        <v>720</v>
      </c>
      <c r="E373" s="78">
        <v>0.96</v>
      </c>
      <c r="F373" s="78">
        <v>0</v>
      </c>
      <c r="G373" s="78">
        <v>0</v>
      </c>
      <c r="H373" s="78">
        <v>0</v>
      </c>
      <c r="I373" s="78" t="s">
        <v>775</v>
      </c>
      <c r="K373" s="78" t="s">
        <v>774</v>
      </c>
      <c r="L373" s="78">
        <v>0</v>
      </c>
      <c r="M373" s="78" t="s">
        <v>5</v>
      </c>
    </row>
    <row r="374" spans="1:13" ht="15" customHeight="1" x14ac:dyDescent="0.35">
      <c r="A374" s="78" t="s">
        <v>503</v>
      </c>
      <c r="B374" s="78" t="s">
        <v>505</v>
      </c>
      <c r="C374" s="78">
        <v>2022</v>
      </c>
      <c r="D374" s="78" t="s">
        <v>720</v>
      </c>
      <c r="E374" s="78">
        <v>0.96</v>
      </c>
      <c r="F374" s="78">
        <v>0</v>
      </c>
      <c r="G374" s="78">
        <v>0</v>
      </c>
      <c r="H374" s="78">
        <v>0</v>
      </c>
      <c r="I374" s="78" t="s">
        <v>775</v>
      </c>
      <c r="K374" s="78" t="s">
        <v>774</v>
      </c>
      <c r="L374" s="78">
        <v>0</v>
      </c>
      <c r="M374" s="78" t="s">
        <v>5</v>
      </c>
    </row>
    <row r="375" spans="1:13" ht="15" customHeight="1" x14ac:dyDescent="0.35">
      <c r="A375" s="78" t="s">
        <v>503</v>
      </c>
      <c r="B375" s="78" t="s">
        <v>506</v>
      </c>
      <c r="C375" s="78">
        <v>2022</v>
      </c>
      <c r="D375" s="78" t="s">
        <v>720</v>
      </c>
      <c r="E375" s="78">
        <v>0.96</v>
      </c>
      <c r="F375" s="78">
        <v>0</v>
      </c>
      <c r="G375" s="78">
        <v>0</v>
      </c>
      <c r="H375" s="78">
        <v>0</v>
      </c>
      <c r="I375" s="78" t="s">
        <v>775</v>
      </c>
      <c r="K375" s="78" t="s">
        <v>774</v>
      </c>
      <c r="L375" s="78">
        <v>0</v>
      </c>
      <c r="M375" s="78" t="s">
        <v>5</v>
      </c>
    </row>
    <row r="376" spans="1:13" ht="15" customHeight="1" x14ac:dyDescent="0.35">
      <c r="A376" s="78" t="s">
        <v>507</v>
      </c>
      <c r="B376" s="78" t="s">
        <v>508</v>
      </c>
      <c r="C376" s="78">
        <v>2022</v>
      </c>
      <c r="D376" s="78" t="s">
        <v>721</v>
      </c>
      <c r="E376" s="78">
        <v>1</v>
      </c>
      <c r="F376" s="78">
        <v>0</v>
      </c>
      <c r="G376" s="78">
        <v>0</v>
      </c>
      <c r="H376" s="78">
        <v>0</v>
      </c>
      <c r="I376" s="78" t="s">
        <v>775</v>
      </c>
      <c r="K376" s="78" t="s">
        <v>774</v>
      </c>
      <c r="L376" s="78">
        <v>0</v>
      </c>
      <c r="M376" s="78" t="s">
        <v>5</v>
      </c>
    </row>
    <row r="377" spans="1:13" ht="15" customHeight="1" x14ac:dyDescent="0.35">
      <c r="A377" s="78" t="s">
        <v>507</v>
      </c>
      <c r="B377" s="78" t="s">
        <v>509</v>
      </c>
      <c r="C377" s="78">
        <v>2022</v>
      </c>
      <c r="D377" s="78" t="s">
        <v>669</v>
      </c>
      <c r="E377" s="78">
        <v>1</v>
      </c>
      <c r="F377" s="78">
        <v>0</v>
      </c>
      <c r="G377" s="78">
        <v>0</v>
      </c>
      <c r="H377" s="78">
        <v>0</v>
      </c>
      <c r="I377" s="78" t="s">
        <v>775</v>
      </c>
      <c r="K377" s="78" t="s">
        <v>774</v>
      </c>
      <c r="L377" s="78">
        <v>0</v>
      </c>
      <c r="M377" s="78" t="s">
        <v>5</v>
      </c>
    </row>
    <row r="378" spans="1:13" ht="15" customHeight="1" x14ac:dyDescent="0.35">
      <c r="A378" s="78" t="s">
        <v>507</v>
      </c>
      <c r="B378" s="78" t="s">
        <v>510</v>
      </c>
      <c r="C378" s="78">
        <v>2022</v>
      </c>
      <c r="D378" s="78" t="s">
        <v>669</v>
      </c>
      <c r="E378" s="78">
        <v>1</v>
      </c>
      <c r="F378" s="78">
        <v>0</v>
      </c>
      <c r="G378" s="78">
        <v>0</v>
      </c>
      <c r="H378" s="78">
        <v>0</v>
      </c>
      <c r="I378" s="78" t="s">
        <v>775</v>
      </c>
      <c r="K378" s="78" t="s">
        <v>774</v>
      </c>
      <c r="L378" s="78">
        <v>0</v>
      </c>
      <c r="M378" s="78" t="s">
        <v>5</v>
      </c>
    </row>
    <row r="379" spans="1:13" ht="15" customHeight="1" x14ac:dyDescent="0.35">
      <c r="A379" s="78" t="s">
        <v>511</v>
      </c>
      <c r="B379" s="78" t="s">
        <v>512</v>
      </c>
      <c r="C379" s="78">
        <v>2022</v>
      </c>
      <c r="D379" s="78" t="s">
        <v>722</v>
      </c>
      <c r="E379" s="78">
        <v>1.1399999999999999</v>
      </c>
      <c r="F379" s="78">
        <v>0</v>
      </c>
      <c r="G379" s="78">
        <v>0</v>
      </c>
      <c r="H379" s="78">
        <v>0</v>
      </c>
      <c r="I379" s="78" t="s">
        <v>775</v>
      </c>
      <c r="K379" s="78" t="s">
        <v>774</v>
      </c>
      <c r="L379" s="78">
        <v>0</v>
      </c>
      <c r="M379" s="78" t="s">
        <v>5</v>
      </c>
    </row>
    <row r="380" spans="1:13" ht="15" customHeight="1" x14ac:dyDescent="0.35">
      <c r="A380" s="78" t="s">
        <v>511</v>
      </c>
      <c r="B380" s="78" t="s">
        <v>513</v>
      </c>
      <c r="C380" s="78">
        <v>2022</v>
      </c>
      <c r="D380" s="78" t="s">
        <v>723</v>
      </c>
      <c r="E380" s="78">
        <v>1.1399999999999999</v>
      </c>
      <c r="F380" s="78">
        <v>0</v>
      </c>
      <c r="G380" s="78">
        <v>0</v>
      </c>
      <c r="H380" s="78">
        <v>0</v>
      </c>
      <c r="I380" s="78" t="s">
        <v>775</v>
      </c>
      <c r="K380" s="78" t="s">
        <v>774</v>
      </c>
      <c r="L380" s="78">
        <v>0</v>
      </c>
      <c r="M380" s="78" t="s">
        <v>5</v>
      </c>
    </row>
    <row r="381" spans="1:13" ht="15" customHeight="1" x14ac:dyDescent="0.35">
      <c r="A381" s="78" t="s">
        <v>511</v>
      </c>
      <c r="B381" s="78" t="s">
        <v>514</v>
      </c>
      <c r="C381" s="78">
        <v>2022</v>
      </c>
      <c r="D381" s="78" t="s">
        <v>724</v>
      </c>
      <c r="E381" s="78">
        <v>1.1399999999999999</v>
      </c>
      <c r="F381" s="78">
        <v>0</v>
      </c>
      <c r="G381" s="78">
        <v>0</v>
      </c>
      <c r="H381" s="78">
        <v>0</v>
      </c>
      <c r="I381" s="78" t="s">
        <v>775</v>
      </c>
      <c r="K381" s="78" t="s">
        <v>774</v>
      </c>
      <c r="L381" s="78">
        <v>0</v>
      </c>
      <c r="M381" s="78" t="s">
        <v>5</v>
      </c>
    </row>
    <row r="382" spans="1:13" ht="15" customHeight="1" x14ac:dyDescent="0.35">
      <c r="A382" s="78" t="s">
        <v>511</v>
      </c>
      <c r="B382" s="78" t="s">
        <v>515</v>
      </c>
      <c r="C382" s="78">
        <v>2022</v>
      </c>
      <c r="D382" s="78" t="s">
        <v>724</v>
      </c>
      <c r="E382" s="78">
        <v>1.1399999999999999</v>
      </c>
      <c r="F382" s="78">
        <v>0</v>
      </c>
      <c r="G382" s="78">
        <v>0</v>
      </c>
      <c r="H382" s="78">
        <v>0</v>
      </c>
      <c r="I382" s="78" t="s">
        <v>775</v>
      </c>
      <c r="K382" s="78" t="s">
        <v>774</v>
      </c>
      <c r="L382" s="78">
        <v>0</v>
      </c>
      <c r="M382" s="78" t="s">
        <v>5</v>
      </c>
    </row>
    <row r="383" spans="1:13" ht="15" customHeight="1" x14ac:dyDescent="0.35">
      <c r="A383" s="78" t="s">
        <v>511</v>
      </c>
      <c r="B383" s="78" t="s">
        <v>516</v>
      </c>
      <c r="C383" s="78">
        <v>2022</v>
      </c>
      <c r="D383" s="78" t="s">
        <v>722</v>
      </c>
      <c r="E383" s="78">
        <v>1.1399999999999999</v>
      </c>
      <c r="F383" s="78">
        <v>0</v>
      </c>
      <c r="G383" s="78">
        <v>0</v>
      </c>
      <c r="H383" s="78">
        <v>0</v>
      </c>
      <c r="I383" s="78" t="s">
        <v>775</v>
      </c>
      <c r="K383" s="78" t="s">
        <v>774</v>
      </c>
      <c r="L383" s="78">
        <v>0</v>
      </c>
      <c r="M383" s="78" t="s">
        <v>5</v>
      </c>
    </row>
    <row r="384" spans="1:13" ht="15" customHeight="1" x14ac:dyDescent="0.35">
      <c r="A384" s="78" t="s">
        <v>517</v>
      </c>
      <c r="B384" s="78" t="s">
        <v>518</v>
      </c>
      <c r="C384" s="78">
        <v>2022</v>
      </c>
      <c r="D384" s="78" t="s">
        <v>692</v>
      </c>
      <c r="E384" s="78">
        <v>1.1000000000000001</v>
      </c>
      <c r="F384" s="78">
        <v>0</v>
      </c>
      <c r="G384" s="78">
        <v>0</v>
      </c>
      <c r="H384" s="78">
        <v>0</v>
      </c>
      <c r="I384" s="78" t="s">
        <v>775</v>
      </c>
      <c r="K384" s="78" t="s">
        <v>774</v>
      </c>
      <c r="L384" s="78">
        <v>0</v>
      </c>
      <c r="M384" s="78" t="s">
        <v>5</v>
      </c>
    </row>
    <row r="385" spans="1:13" ht="15" customHeight="1" x14ac:dyDescent="0.35">
      <c r="A385" s="78" t="s">
        <v>517</v>
      </c>
      <c r="B385" s="78" t="s">
        <v>519</v>
      </c>
      <c r="C385" s="78">
        <v>2022</v>
      </c>
      <c r="D385" s="78" t="s">
        <v>692</v>
      </c>
      <c r="E385" s="78">
        <v>1.1000000000000001</v>
      </c>
      <c r="F385" s="78">
        <v>0</v>
      </c>
      <c r="G385" s="78">
        <v>0</v>
      </c>
      <c r="H385" s="78">
        <v>0</v>
      </c>
      <c r="I385" s="78" t="s">
        <v>775</v>
      </c>
      <c r="K385" s="78" t="s">
        <v>774</v>
      </c>
      <c r="L385" s="78">
        <v>0</v>
      </c>
      <c r="M385" s="78" t="s">
        <v>5</v>
      </c>
    </row>
    <row r="386" spans="1:13" ht="15" customHeight="1" x14ac:dyDescent="0.35">
      <c r="A386" s="78" t="s">
        <v>517</v>
      </c>
      <c r="B386" s="78" t="s">
        <v>520</v>
      </c>
      <c r="C386" s="78">
        <v>2022</v>
      </c>
      <c r="D386" s="78" t="s">
        <v>692</v>
      </c>
      <c r="E386" s="78">
        <v>1.1000000000000001</v>
      </c>
      <c r="F386" s="78">
        <v>0</v>
      </c>
      <c r="G386" s="78">
        <v>0</v>
      </c>
      <c r="H386" s="78">
        <v>0</v>
      </c>
      <c r="I386" s="78" t="s">
        <v>775</v>
      </c>
      <c r="K386" s="78" t="s">
        <v>774</v>
      </c>
      <c r="L386" s="78">
        <v>0</v>
      </c>
      <c r="M386" s="78" t="s">
        <v>5</v>
      </c>
    </row>
    <row r="387" spans="1:13" ht="15" customHeight="1" x14ac:dyDescent="0.35">
      <c r="A387" s="78" t="s">
        <v>521</v>
      </c>
      <c r="B387" s="78" t="s">
        <v>522</v>
      </c>
      <c r="C387" s="78">
        <v>2022</v>
      </c>
      <c r="D387" s="78" t="s">
        <v>635</v>
      </c>
      <c r="E387" s="78">
        <v>0.1</v>
      </c>
      <c r="F387" s="78">
        <v>0</v>
      </c>
      <c r="G387" s="78">
        <v>0</v>
      </c>
      <c r="H387" s="78">
        <v>0</v>
      </c>
      <c r="I387" s="78" t="s">
        <v>775</v>
      </c>
      <c r="K387" s="78" t="s">
        <v>774</v>
      </c>
      <c r="L387" s="78">
        <v>0</v>
      </c>
      <c r="M387" s="78" t="s">
        <v>5</v>
      </c>
    </row>
    <row r="388" spans="1:13" ht="15" customHeight="1" x14ac:dyDescent="0.35">
      <c r="A388" s="78" t="s">
        <v>523</v>
      </c>
      <c r="B388" s="78" t="s">
        <v>524</v>
      </c>
      <c r="C388" s="78">
        <v>2022</v>
      </c>
      <c r="D388" s="78" t="s">
        <v>725</v>
      </c>
      <c r="E388" s="78">
        <v>0.47</v>
      </c>
      <c r="F388" s="78">
        <v>0</v>
      </c>
      <c r="G388" s="78">
        <v>0</v>
      </c>
      <c r="H388" s="78">
        <v>0</v>
      </c>
      <c r="I388" s="78" t="s">
        <v>775</v>
      </c>
      <c r="K388" s="78" t="s">
        <v>774</v>
      </c>
      <c r="L388" s="78">
        <v>0</v>
      </c>
      <c r="M388" s="78" t="s">
        <v>5</v>
      </c>
    </row>
    <row r="389" spans="1:13" ht="15" customHeight="1" x14ac:dyDescent="0.35">
      <c r="A389" s="78" t="s">
        <v>523</v>
      </c>
      <c r="B389" s="78" t="s">
        <v>525</v>
      </c>
      <c r="C389" s="78">
        <v>2022</v>
      </c>
      <c r="D389" s="78" t="s">
        <v>725</v>
      </c>
      <c r="E389" s="78">
        <v>0.47</v>
      </c>
      <c r="F389" s="78">
        <v>0</v>
      </c>
      <c r="G389" s="78">
        <v>0</v>
      </c>
      <c r="H389" s="78">
        <v>0</v>
      </c>
      <c r="I389" s="78" t="s">
        <v>775</v>
      </c>
      <c r="K389" s="78" t="s">
        <v>774</v>
      </c>
      <c r="L389" s="78">
        <v>0</v>
      </c>
      <c r="M389" s="78" t="s">
        <v>5</v>
      </c>
    </row>
    <row r="390" spans="1:13" ht="15" customHeight="1" x14ac:dyDescent="0.35">
      <c r="A390" s="78" t="s">
        <v>523</v>
      </c>
      <c r="B390" s="78" t="s">
        <v>526</v>
      </c>
      <c r="C390" s="78">
        <v>2022</v>
      </c>
      <c r="D390" s="78" t="s">
        <v>725</v>
      </c>
      <c r="E390" s="78">
        <v>0.47</v>
      </c>
      <c r="F390" s="78">
        <v>0</v>
      </c>
      <c r="G390" s="78">
        <v>0</v>
      </c>
      <c r="H390" s="78">
        <v>0</v>
      </c>
      <c r="I390" s="78" t="s">
        <v>775</v>
      </c>
      <c r="K390" s="78" t="s">
        <v>774</v>
      </c>
      <c r="L390" s="78">
        <v>0</v>
      </c>
      <c r="M390" s="78" t="s">
        <v>5</v>
      </c>
    </row>
    <row r="391" spans="1:13" ht="15" customHeight="1" x14ac:dyDescent="0.35">
      <c r="A391" s="78" t="s">
        <v>523</v>
      </c>
      <c r="B391" s="78" t="s">
        <v>528</v>
      </c>
      <c r="C391" s="78">
        <v>2022</v>
      </c>
      <c r="D391" s="78" t="s">
        <v>725</v>
      </c>
      <c r="E391" s="78">
        <v>0.47</v>
      </c>
      <c r="F391" s="78">
        <v>0</v>
      </c>
      <c r="G391" s="78">
        <v>0</v>
      </c>
      <c r="H391" s="78">
        <v>0</v>
      </c>
      <c r="I391" s="78" t="s">
        <v>775</v>
      </c>
      <c r="K391" s="78" t="s">
        <v>774</v>
      </c>
      <c r="L391" s="78">
        <v>0</v>
      </c>
      <c r="M391" s="78" t="s">
        <v>5</v>
      </c>
    </row>
    <row r="392" spans="1:13" ht="15" customHeight="1" x14ac:dyDescent="0.35">
      <c r="A392" s="78" t="s">
        <v>529</v>
      </c>
      <c r="B392" s="78" t="s">
        <v>530</v>
      </c>
      <c r="C392" s="78">
        <v>2022</v>
      </c>
      <c r="D392" s="78" t="s">
        <v>726</v>
      </c>
      <c r="E392" s="78">
        <v>1.04</v>
      </c>
      <c r="F392" s="78">
        <v>3.5999999999999997E-2</v>
      </c>
      <c r="G392" s="78">
        <v>0</v>
      </c>
      <c r="H392" s="78">
        <v>0.45800000000000002</v>
      </c>
      <c r="I392" s="78" t="s">
        <v>775</v>
      </c>
      <c r="K392" s="78" t="s">
        <v>774</v>
      </c>
      <c r="L392" s="78">
        <v>0</v>
      </c>
      <c r="M392" s="78" t="s">
        <v>5</v>
      </c>
    </row>
    <row r="393" spans="1:13" ht="15" customHeight="1" x14ac:dyDescent="0.35">
      <c r="A393" s="78" t="s">
        <v>529</v>
      </c>
      <c r="B393" s="78" t="s">
        <v>531</v>
      </c>
      <c r="C393" s="78">
        <v>2022</v>
      </c>
      <c r="D393" s="78" t="s">
        <v>727</v>
      </c>
      <c r="E393" s="78">
        <v>0.05</v>
      </c>
      <c r="F393" s="78">
        <v>0</v>
      </c>
      <c r="G393" s="78">
        <v>0</v>
      </c>
      <c r="H393" s="78">
        <v>0</v>
      </c>
      <c r="I393" s="78" t="s">
        <v>775</v>
      </c>
      <c r="K393" s="78" t="s">
        <v>774</v>
      </c>
      <c r="L393" s="78">
        <v>0</v>
      </c>
      <c r="M393" s="78" t="s">
        <v>5</v>
      </c>
    </row>
    <row r="394" spans="1:13" ht="15" customHeight="1" x14ac:dyDescent="0.35">
      <c r="A394" s="78" t="s">
        <v>529</v>
      </c>
      <c r="B394" s="78" t="s">
        <v>532</v>
      </c>
      <c r="C394" s="78">
        <v>2022</v>
      </c>
      <c r="D394" s="78" t="s">
        <v>728</v>
      </c>
      <c r="E394" s="78">
        <v>0.05</v>
      </c>
      <c r="F394" s="78">
        <v>0</v>
      </c>
      <c r="G394" s="78">
        <v>0</v>
      </c>
      <c r="H394" s="78">
        <v>0</v>
      </c>
      <c r="I394" s="78" t="s">
        <v>775</v>
      </c>
      <c r="K394" s="78" t="s">
        <v>774</v>
      </c>
      <c r="L394" s="78">
        <v>0</v>
      </c>
      <c r="M394" s="78" t="s">
        <v>5</v>
      </c>
    </row>
    <row r="395" spans="1:13" ht="15" customHeight="1" x14ac:dyDescent="0.35">
      <c r="A395" s="78" t="s">
        <v>529</v>
      </c>
      <c r="B395" s="78" t="s">
        <v>533</v>
      </c>
      <c r="C395" s="78">
        <v>2022</v>
      </c>
      <c r="D395" s="78" t="s">
        <v>726</v>
      </c>
      <c r="E395" s="78">
        <v>1.04</v>
      </c>
      <c r="F395" s="78">
        <v>3.5999999999999997E-2</v>
      </c>
      <c r="G395" s="78">
        <v>0</v>
      </c>
      <c r="H395" s="78">
        <v>0.45800000000000002</v>
      </c>
      <c r="I395" s="78" t="s">
        <v>775</v>
      </c>
      <c r="K395" s="78" t="s">
        <v>774</v>
      </c>
      <c r="L395" s="78">
        <v>0</v>
      </c>
      <c r="M395" s="78" t="s">
        <v>5</v>
      </c>
    </row>
    <row r="396" spans="1:13" ht="15" customHeight="1" x14ac:dyDescent="0.35">
      <c r="A396" s="78" t="s">
        <v>529</v>
      </c>
      <c r="B396" s="78" t="s">
        <v>534</v>
      </c>
      <c r="C396" s="78">
        <v>2022</v>
      </c>
      <c r="D396" s="78" t="s">
        <v>729</v>
      </c>
      <c r="E396" s="78">
        <v>1.04</v>
      </c>
      <c r="F396" s="78">
        <v>3.5999999999999997E-2</v>
      </c>
      <c r="G396" s="78">
        <v>0</v>
      </c>
      <c r="H396" s="78">
        <v>0.45800000000000002</v>
      </c>
      <c r="I396" s="78" t="s">
        <v>775</v>
      </c>
      <c r="K396" s="78" t="s">
        <v>774</v>
      </c>
      <c r="L396" s="78">
        <v>0</v>
      </c>
      <c r="M396" s="78" t="s">
        <v>5</v>
      </c>
    </row>
    <row r="397" spans="1:13" ht="15" customHeight="1" x14ac:dyDescent="0.35">
      <c r="A397" s="78" t="s">
        <v>529</v>
      </c>
      <c r="B397" s="78" t="s">
        <v>535</v>
      </c>
      <c r="C397" s="78">
        <v>2022</v>
      </c>
      <c r="D397" s="78" t="s">
        <v>729</v>
      </c>
      <c r="E397" s="78">
        <v>1.04</v>
      </c>
      <c r="F397" s="78">
        <v>3.5999999999999997E-2</v>
      </c>
      <c r="G397" s="78">
        <v>0</v>
      </c>
      <c r="H397" s="78">
        <v>0.45800000000000002</v>
      </c>
      <c r="I397" s="78" t="s">
        <v>775</v>
      </c>
      <c r="K397" s="78" t="s">
        <v>774</v>
      </c>
      <c r="L397" s="78">
        <v>0</v>
      </c>
      <c r="M397" s="78" t="s">
        <v>5</v>
      </c>
    </row>
    <row r="398" spans="1:13" ht="15" customHeight="1" x14ac:dyDescent="0.35">
      <c r="A398" s="78" t="s">
        <v>529</v>
      </c>
      <c r="B398" s="78" t="s">
        <v>536</v>
      </c>
      <c r="C398" s="78">
        <v>2022</v>
      </c>
      <c r="D398" s="78" t="s">
        <v>730</v>
      </c>
      <c r="E398" s="78">
        <v>0.03</v>
      </c>
      <c r="F398" s="78">
        <v>0</v>
      </c>
      <c r="G398" s="78">
        <v>0</v>
      </c>
      <c r="H398" s="78">
        <v>0</v>
      </c>
      <c r="I398" s="78" t="s">
        <v>775</v>
      </c>
      <c r="K398" s="78" t="s">
        <v>774</v>
      </c>
      <c r="L398" s="78">
        <v>0</v>
      </c>
      <c r="M398" s="78" t="s">
        <v>5</v>
      </c>
    </row>
    <row r="399" spans="1:13" ht="15" customHeight="1" x14ac:dyDescent="0.35">
      <c r="A399" s="78" t="s">
        <v>529</v>
      </c>
      <c r="B399" s="78" t="s">
        <v>537</v>
      </c>
      <c r="C399" s="78">
        <v>2022</v>
      </c>
      <c r="D399" s="78" t="s">
        <v>731</v>
      </c>
      <c r="E399" s="78">
        <v>0.02</v>
      </c>
      <c r="F399" s="78">
        <v>0</v>
      </c>
      <c r="G399" s="78">
        <v>0</v>
      </c>
      <c r="H399" s="78">
        <v>0</v>
      </c>
      <c r="I399" s="78" t="s">
        <v>775</v>
      </c>
      <c r="K399" s="78" t="s">
        <v>774</v>
      </c>
      <c r="L399" s="78">
        <v>0</v>
      </c>
      <c r="M399" s="78" t="s">
        <v>5</v>
      </c>
    </row>
    <row r="400" spans="1:13" ht="15" customHeight="1" x14ac:dyDescent="0.35">
      <c r="A400" s="78" t="s">
        <v>529</v>
      </c>
      <c r="B400" s="78" t="s">
        <v>538</v>
      </c>
      <c r="C400" s="78">
        <v>2022</v>
      </c>
      <c r="D400" s="78" t="s">
        <v>732</v>
      </c>
      <c r="E400" s="78">
        <v>1.04</v>
      </c>
      <c r="F400" s="78">
        <v>3.5999999999999997E-2</v>
      </c>
      <c r="G400" s="78">
        <v>0</v>
      </c>
      <c r="H400" s="78">
        <v>0.45800000000000002</v>
      </c>
      <c r="I400" s="78" t="s">
        <v>775</v>
      </c>
      <c r="K400" s="78" t="s">
        <v>774</v>
      </c>
      <c r="L400" s="78">
        <v>0</v>
      </c>
      <c r="M400" s="78" t="s">
        <v>5</v>
      </c>
    </row>
    <row r="401" spans="1:13" ht="15" customHeight="1" x14ac:dyDescent="0.35">
      <c r="A401" s="78" t="s">
        <v>529</v>
      </c>
      <c r="B401" s="78" t="s">
        <v>539</v>
      </c>
      <c r="C401" s="78">
        <v>2022</v>
      </c>
      <c r="D401" s="78" t="s">
        <v>729</v>
      </c>
      <c r="E401" s="78">
        <v>1.04</v>
      </c>
      <c r="F401" s="78">
        <v>3.5999999999999997E-2</v>
      </c>
      <c r="G401" s="78">
        <v>0</v>
      </c>
      <c r="H401" s="78">
        <v>0.45800000000000002</v>
      </c>
      <c r="I401" s="78" t="s">
        <v>775</v>
      </c>
      <c r="K401" s="78" t="s">
        <v>774</v>
      </c>
      <c r="L401" s="78">
        <v>0</v>
      </c>
      <c r="M401" s="78" t="s">
        <v>5</v>
      </c>
    </row>
    <row r="402" spans="1:13" ht="15" customHeight="1" x14ac:dyDescent="0.35">
      <c r="A402" s="78" t="s">
        <v>529</v>
      </c>
      <c r="B402" s="78" t="s">
        <v>540</v>
      </c>
      <c r="C402" s="78">
        <v>2022</v>
      </c>
      <c r="D402" s="78" t="s">
        <v>729</v>
      </c>
      <c r="E402" s="78">
        <v>1.04</v>
      </c>
      <c r="F402" s="78">
        <v>3.5999999999999997E-2</v>
      </c>
      <c r="G402" s="78">
        <v>0</v>
      </c>
      <c r="H402" s="78">
        <v>0.45800000000000002</v>
      </c>
      <c r="I402" s="78" t="s">
        <v>775</v>
      </c>
      <c r="K402" s="78" t="s">
        <v>774</v>
      </c>
      <c r="L402" s="78">
        <v>0</v>
      </c>
      <c r="M402" s="78" t="s">
        <v>5</v>
      </c>
    </row>
    <row r="403" spans="1:13" ht="15" customHeight="1" x14ac:dyDescent="0.35">
      <c r="A403" s="78" t="s">
        <v>529</v>
      </c>
      <c r="B403" s="78" t="s">
        <v>541</v>
      </c>
      <c r="C403" s="78">
        <v>2022</v>
      </c>
      <c r="D403" s="78" t="s">
        <v>729</v>
      </c>
      <c r="E403" s="78">
        <v>1.04</v>
      </c>
      <c r="F403" s="78">
        <v>3.5999999999999997E-2</v>
      </c>
      <c r="G403" s="78">
        <v>0</v>
      </c>
      <c r="H403" s="78">
        <v>0.45800000000000002</v>
      </c>
      <c r="I403" s="78" t="s">
        <v>775</v>
      </c>
      <c r="K403" s="78" t="s">
        <v>774</v>
      </c>
      <c r="L403" s="78">
        <v>0</v>
      </c>
      <c r="M403" s="78" t="s">
        <v>5</v>
      </c>
    </row>
    <row r="404" spans="1:13" ht="15" customHeight="1" x14ac:dyDescent="0.35">
      <c r="A404" s="78" t="s">
        <v>529</v>
      </c>
      <c r="B404" s="78" t="s">
        <v>542</v>
      </c>
      <c r="C404" s="78">
        <v>2022</v>
      </c>
      <c r="D404" s="78" t="s">
        <v>729</v>
      </c>
      <c r="E404" s="78">
        <v>1.04</v>
      </c>
      <c r="F404" s="78">
        <v>3.5999999999999997E-2</v>
      </c>
      <c r="G404" s="78">
        <v>0</v>
      </c>
      <c r="H404" s="78">
        <v>0.45800000000000002</v>
      </c>
      <c r="I404" s="78" t="s">
        <v>775</v>
      </c>
      <c r="K404" s="78" t="s">
        <v>774</v>
      </c>
      <c r="L404" s="78">
        <v>0</v>
      </c>
      <c r="M404" s="78" t="s">
        <v>5</v>
      </c>
    </row>
    <row r="405" spans="1:13" ht="15" customHeight="1" x14ac:dyDescent="0.35">
      <c r="A405" s="78" t="s">
        <v>529</v>
      </c>
      <c r="B405" s="78" t="s">
        <v>543</v>
      </c>
      <c r="C405" s="78">
        <v>2022</v>
      </c>
      <c r="D405" s="78" t="s">
        <v>733</v>
      </c>
      <c r="E405" s="78">
        <v>1.04</v>
      </c>
      <c r="F405" s="78">
        <v>3.5999999999999997E-2</v>
      </c>
      <c r="G405" s="78">
        <v>0</v>
      </c>
      <c r="H405" s="78">
        <v>0.45800000000000002</v>
      </c>
      <c r="I405" s="78" t="s">
        <v>775</v>
      </c>
      <c r="K405" s="78" t="s">
        <v>774</v>
      </c>
      <c r="L405" s="78">
        <v>1.206</v>
      </c>
      <c r="M405" s="78">
        <v>1.0000000000000001E-5</v>
      </c>
    </row>
    <row r="406" spans="1:13" ht="15" customHeight="1" x14ac:dyDescent="0.35">
      <c r="A406" s="78" t="s">
        <v>544</v>
      </c>
      <c r="B406" s="78" t="s">
        <v>545</v>
      </c>
      <c r="C406" s="78">
        <v>2022</v>
      </c>
      <c r="D406" s="78" t="s">
        <v>734</v>
      </c>
      <c r="E406" s="78">
        <v>0.98</v>
      </c>
      <c r="F406" s="78">
        <v>0</v>
      </c>
      <c r="G406" s="78">
        <v>0</v>
      </c>
      <c r="H406" s="78">
        <v>0</v>
      </c>
      <c r="I406" s="78" t="s">
        <v>775</v>
      </c>
      <c r="K406" s="78" t="s">
        <v>774</v>
      </c>
      <c r="L406" s="78">
        <v>0</v>
      </c>
      <c r="M406" s="78" t="s">
        <v>5</v>
      </c>
    </row>
    <row r="407" spans="1:13" ht="15" customHeight="1" x14ac:dyDescent="0.35">
      <c r="A407" s="78" t="s">
        <v>544</v>
      </c>
      <c r="B407" s="78" t="s">
        <v>546</v>
      </c>
      <c r="C407" s="78">
        <v>2022</v>
      </c>
      <c r="D407" s="78" t="s">
        <v>735</v>
      </c>
      <c r="E407" s="78">
        <v>1.04</v>
      </c>
      <c r="F407" s="78">
        <v>0</v>
      </c>
      <c r="G407" s="78">
        <v>0</v>
      </c>
      <c r="H407" s="78">
        <v>0</v>
      </c>
      <c r="I407" s="78" t="s">
        <v>775</v>
      </c>
      <c r="K407" s="78" t="s">
        <v>774</v>
      </c>
      <c r="L407" s="78">
        <v>0</v>
      </c>
      <c r="M407" s="78" t="s">
        <v>5</v>
      </c>
    </row>
    <row r="408" spans="1:13" ht="15" customHeight="1" x14ac:dyDescent="0.35">
      <c r="A408" s="78" t="s">
        <v>544</v>
      </c>
      <c r="B408" s="78" t="s">
        <v>547</v>
      </c>
      <c r="C408" s="78">
        <v>2022</v>
      </c>
      <c r="D408" s="78" t="s">
        <v>736</v>
      </c>
      <c r="E408" s="78">
        <v>1.04</v>
      </c>
      <c r="F408" s="78">
        <v>0</v>
      </c>
      <c r="G408" s="78">
        <v>0</v>
      </c>
      <c r="H408" s="78">
        <v>0</v>
      </c>
      <c r="I408" s="78" t="s">
        <v>775</v>
      </c>
      <c r="K408" s="78" t="s">
        <v>774</v>
      </c>
      <c r="L408" s="78">
        <v>0</v>
      </c>
      <c r="M408" s="78" t="s">
        <v>5</v>
      </c>
    </row>
    <row r="409" spans="1:13" ht="15" customHeight="1" x14ac:dyDescent="0.35">
      <c r="A409" s="78" t="s">
        <v>544</v>
      </c>
      <c r="B409" s="78" t="s">
        <v>548</v>
      </c>
      <c r="C409" s="78">
        <v>2022</v>
      </c>
      <c r="D409" s="78" t="s">
        <v>736</v>
      </c>
      <c r="E409" s="78">
        <v>1.04</v>
      </c>
      <c r="F409" s="78">
        <v>0</v>
      </c>
      <c r="G409" s="78">
        <v>0</v>
      </c>
      <c r="H409" s="78">
        <v>0</v>
      </c>
      <c r="I409" s="78" t="s">
        <v>775</v>
      </c>
      <c r="K409" s="78" t="s">
        <v>774</v>
      </c>
      <c r="L409" s="78">
        <v>0</v>
      </c>
      <c r="M409" s="78" t="s">
        <v>5</v>
      </c>
    </row>
    <row r="410" spans="1:13" ht="15" customHeight="1" x14ac:dyDescent="0.35">
      <c r="A410" s="78" t="s">
        <v>544</v>
      </c>
      <c r="B410" s="78" t="s">
        <v>549</v>
      </c>
      <c r="C410" s="78">
        <v>2022</v>
      </c>
      <c r="D410" s="78" t="s">
        <v>737</v>
      </c>
      <c r="E410" s="78">
        <v>1.04</v>
      </c>
      <c r="F410" s="78">
        <v>0</v>
      </c>
      <c r="G410" s="78">
        <v>0</v>
      </c>
      <c r="H410" s="78">
        <v>0</v>
      </c>
      <c r="I410" s="78" t="s">
        <v>775</v>
      </c>
      <c r="K410" s="78" t="s">
        <v>774</v>
      </c>
      <c r="L410" s="78">
        <v>0</v>
      </c>
      <c r="M410" s="78" t="s">
        <v>5</v>
      </c>
    </row>
    <row r="411" spans="1:13" ht="15" customHeight="1" x14ac:dyDescent="0.35">
      <c r="A411" s="78" t="s">
        <v>550</v>
      </c>
      <c r="B411" s="78" t="s">
        <v>551</v>
      </c>
      <c r="C411" s="78">
        <v>2022</v>
      </c>
      <c r="D411" s="78" t="s">
        <v>738</v>
      </c>
      <c r="E411" s="78">
        <v>1.1000000000000001</v>
      </c>
      <c r="F411" s="78">
        <v>0</v>
      </c>
      <c r="G411" s="78">
        <v>0</v>
      </c>
      <c r="H411" s="78">
        <v>0</v>
      </c>
      <c r="I411" s="78" t="s">
        <v>775</v>
      </c>
      <c r="K411" s="78" t="s">
        <v>774</v>
      </c>
      <c r="L411" s="78">
        <v>0</v>
      </c>
      <c r="M411" s="78" t="s">
        <v>5</v>
      </c>
    </row>
    <row r="412" spans="1:13" ht="15" customHeight="1" x14ac:dyDescent="0.35">
      <c r="A412" s="78" t="s">
        <v>550</v>
      </c>
      <c r="B412" s="78" t="s">
        <v>552</v>
      </c>
      <c r="C412" s="78">
        <v>2022</v>
      </c>
      <c r="D412" s="78" t="s">
        <v>739</v>
      </c>
      <c r="E412" s="78">
        <v>0.05</v>
      </c>
      <c r="F412" s="78">
        <v>0.7</v>
      </c>
      <c r="G412" s="78">
        <v>0</v>
      </c>
      <c r="H412" s="78">
        <v>0</v>
      </c>
      <c r="I412" s="78" t="s">
        <v>775</v>
      </c>
      <c r="K412" s="78" t="s">
        <v>774</v>
      </c>
      <c r="L412" s="78">
        <v>0</v>
      </c>
      <c r="M412" s="78" t="s">
        <v>5</v>
      </c>
    </row>
    <row r="413" spans="1:13" ht="15" customHeight="1" x14ac:dyDescent="0.35">
      <c r="A413" s="78" t="s">
        <v>550</v>
      </c>
      <c r="B413" s="78" t="s">
        <v>553</v>
      </c>
      <c r="C413" s="78">
        <v>2022</v>
      </c>
      <c r="D413" s="78" t="s">
        <v>740</v>
      </c>
      <c r="E413" s="78">
        <v>1.1000000000000001</v>
      </c>
      <c r="F413" s="78">
        <v>0</v>
      </c>
      <c r="G413" s="78">
        <v>0</v>
      </c>
      <c r="H413" s="78">
        <v>0</v>
      </c>
      <c r="I413" s="78" t="s">
        <v>775</v>
      </c>
      <c r="K413" s="78" t="s">
        <v>774</v>
      </c>
      <c r="L413" s="78">
        <v>0</v>
      </c>
      <c r="M413" s="78" t="s">
        <v>5</v>
      </c>
    </row>
    <row r="414" spans="1:13" ht="15" customHeight="1" x14ac:dyDescent="0.35">
      <c r="A414" s="78" t="s">
        <v>554</v>
      </c>
      <c r="B414" s="78" t="s">
        <v>555</v>
      </c>
      <c r="C414" s="78">
        <v>2022</v>
      </c>
      <c r="D414" s="78" t="s">
        <v>741</v>
      </c>
      <c r="E414" s="78">
        <v>1.04</v>
      </c>
      <c r="F414" s="78">
        <v>0</v>
      </c>
      <c r="G414" s="78">
        <v>0</v>
      </c>
      <c r="H414" s="78">
        <v>0.46</v>
      </c>
      <c r="I414" s="78" t="s">
        <v>775</v>
      </c>
      <c r="K414" s="78" t="s">
        <v>774</v>
      </c>
      <c r="L414" s="78">
        <v>0</v>
      </c>
      <c r="M414" s="78" t="s">
        <v>5</v>
      </c>
    </row>
    <row r="415" spans="1:13" ht="15" customHeight="1" x14ac:dyDescent="0.35">
      <c r="A415" s="78" t="s">
        <v>554</v>
      </c>
      <c r="B415" s="78" t="s">
        <v>556</v>
      </c>
      <c r="C415" s="78">
        <v>2022</v>
      </c>
      <c r="D415" s="78" t="s">
        <v>5</v>
      </c>
      <c r="E415" s="78">
        <v>1.04</v>
      </c>
      <c r="F415" s="78">
        <v>0</v>
      </c>
      <c r="G415" s="78">
        <v>0</v>
      </c>
      <c r="H415" s="78">
        <v>0.46</v>
      </c>
      <c r="I415" s="78" t="s">
        <v>775</v>
      </c>
      <c r="K415" s="78" t="s">
        <v>774</v>
      </c>
      <c r="L415" s="78">
        <v>0</v>
      </c>
      <c r="M415" s="78" t="s">
        <v>5</v>
      </c>
    </row>
    <row r="416" spans="1:13" ht="15" customHeight="1" x14ac:dyDescent="0.35">
      <c r="A416" s="78" t="s">
        <v>554</v>
      </c>
      <c r="B416" s="78" t="s">
        <v>557</v>
      </c>
      <c r="C416" s="78">
        <v>2022</v>
      </c>
      <c r="D416" s="78" t="s">
        <v>741</v>
      </c>
      <c r="E416" s="78">
        <v>1.04</v>
      </c>
      <c r="F416" s="78">
        <v>0</v>
      </c>
      <c r="G416" s="78">
        <v>0</v>
      </c>
      <c r="H416" s="78">
        <v>0.46</v>
      </c>
      <c r="I416" s="78" t="s">
        <v>775</v>
      </c>
      <c r="K416" s="78" t="s">
        <v>774</v>
      </c>
      <c r="L416" s="78">
        <v>0</v>
      </c>
      <c r="M416" s="78" t="s">
        <v>5</v>
      </c>
    </row>
    <row r="417" spans="1:13" ht="15" customHeight="1" x14ac:dyDescent="0.35">
      <c r="A417" s="78" t="s">
        <v>554</v>
      </c>
      <c r="B417" s="78" t="s">
        <v>558</v>
      </c>
      <c r="C417" s="78">
        <v>2022</v>
      </c>
      <c r="D417" s="78" t="s">
        <v>741</v>
      </c>
      <c r="E417" s="78">
        <v>1.04</v>
      </c>
      <c r="F417" s="78">
        <v>0</v>
      </c>
      <c r="G417" s="78">
        <v>0</v>
      </c>
      <c r="H417" s="78">
        <v>0.46</v>
      </c>
      <c r="I417" s="78" t="s">
        <v>775</v>
      </c>
      <c r="K417" s="78" t="s">
        <v>774</v>
      </c>
      <c r="L417" s="78">
        <v>0</v>
      </c>
      <c r="M417" s="78" t="s">
        <v>5</v>
      </c>
    </row>
    <row r="418" spans="1:13" ht="15" customHeight="1" x14ac:dyDescent="0.35">
      <c r="A418" s="78" t="s">
        <v>554</v>
      </c>
      <c r="B418" s="78" t="s">
        <v>559</v>
      </c>
      <c r="C418" s="78">
        <v>2022</v>
      </c>
      <c r="D418" s="78" t="s">
        <v>741</v>
      </c>
      <c r="E418" s="78">
        <v>1.04</v>
      </c>
      <c r="F418" s="78">
        <v>0</v>
      </c>
      <c r="G418" s="78">
        <v>0</v>
      </c>
      <c r="H418" s="78">
        <v>0.46</v>
      </c>
      <c r="I418" s="78" t="s">
        <v>775</v>
      </c>
      <c r="K418" s="78" t="s">
        <v>774</v>
      </c>
      <c r="L418" s="78">
        <v>0</v>
      </c>
      <c r="M418" s="78" t="s">
        <v>5</v>
      </c>
    </row>
    <row r="419" spans="1:13" ht="15" customHeight="1" x14ac:dyDescent="0.35">
      <c r="A419" s="78" t="s">
        <v>554</v>
      </c>
      <c r="B419" s="78" t="s">
        <v>560</v>
      </c>
      <c r="C419" s="78">
        <v>2022</v>
      </c>
      <c r="D419" s="78" t="s">
        <v>741</v>
      </c>
      <c r="E419" s="78">
        <v>1.04</v>
      </c>
      <c r="F419" s="78">
        <v>0</v>
      </c>
      <c r="G419" s="78">
        <v>0</v>
      </c>
      <c r="H419" s="78">
        <v>0.46</v>
      </c>
      <c r="I419" s="78" t="s">
        <v>775</v>
      </c>
      <c r="K419" s="78" t="s">
        <v>774</v>
      </c>
      <c r="L419" s="78">
        <v>0</v>
      </c>
      <c r="M419" s="78" t="s">
        <v>5</v>
      </c>
    </row>
    <row r="420" spans="1:13" ht="15" customHeight="1" x14ac:dyDescent="0.35">
      <c r="A420" s="78" t="s">
        <v>554</v>
      </c>
      <c r="B420" s="78" t="s">
        <v>561</v>
      </c>
      <c r="C420" s="78">
        <v>2022</v>
      </c>
      <c r="D420" s="78" t="s">
        <v>741</v>
      </c>
      <c r="E420" s="78">
        <v>1.04</v>
      </c>
      <c r="F420" s="78">
        <v>0</v>
      </c>
      <c r="G420" s="78">
        <v>0</v>
      </c>
      <c r="H420" s="78">
        <v>0.46</v>
      </c>
      <c r="I420" s="78" t="s">
        <v>775</v>
      </c>
      <c r="K420" s="78" t="s">
        <v>774</v>
      </c>
      <c r="L420" s="78">
        <v>0</v>
      </c>
      <c r="M420" s="78" t="s">
        <v>5</v>
      </c>
    </row>
    <row r="421" spans="1:13" ht="15" customHeight="1" x14ac:dyDescent="0.35">
      <c r="A421" s="78" t="s">
        <v>554</v>
      </c>
      <c r="B421" s="78" t="s">
        <v>562</v>
      </c>
      <c r="C421" s="78">
        <v>2022</v>
      </c>
      <c r="D421" s="78" t="s">
        <v>741</v>
      </c>
      <c r="E421" s="78">
        <v>1.04</v>
      </c>
      <c r="F421" s="78">
        <v>0</v>
      </c>
      <c r="G421" s="78">
        <v>0</v>
      </c>
      <c r="H421" s="78">
        <v>0.46</v>
      </c>
      <c r="I421" s="78" t="s">
        <v>775</v>
      </c>
      <c r="K421" s="78" t="s">
        <v>774</v>
      </c>
      <c r="L421" s="78">
        <v>0</v>
      </c>
      <c r="M421" s="78" t="s">
        <v>5</v>
      </c>
    </row>
    <row r="422" spans="1:13" ht="15" customHeight="1" x14ac:dyDescent="0.35">
      <c r="A422" s="78" t="s">
        <v>554</v>
      </c>
      <c r="B422" s="78" t="s">
        <v>563</v>
      </c>
      <c r="C422" s="78">
        <v>2022</v>
      </c>
      <c r="D422" s="78" t="s">
        <v>741</v>
      </c>
      <c r="E422" s="78">
        <v>1.04</v>
      </c>
      <c r="F422" s="78">
        <v>0</v>
      </c>
      <c r="G422" s="78">
        <v>0</v>
      </c>
      <c r="H422" s="78">
        <v>0.46</v>
      </c>
      <c r="I422" s="78" t="s">
        <v>775</v>
      </c>
      <c r="K422" s="78" t="s">
        <v>774</v>
      </c>
      <c r="L422" s="78">
        <v>0</v>
      </c>
      <c r="M422" s="78" t="s">
        <v>5</v>
      </c>
    </row>
    <row r="423" spans="1:13" ht="15" customHeight="1" x14ac:dyDescent="0.35">
      <c r="A423" s="78" t="s">
        <v>554</v>
      </c>
      <c r="B423" s="78" t="s">
        <v>564</v>
      </c>
      <c r="C423" s="78">
        <v>2022</v>
      </c>
      <c r="D423" s="78" t="s">
        <v>741</v>
      </c>
      <c r="E423" s="78">
        <v>1.04</v>
      </c>
      <c r="F423" s="78">
        <v>0</v>
      </c>
      <c r="G423" s="78">
        <v>0</v>
      </c>
      <c r="H423" s="78">
        <v>0.46</v>
      </c>
      <c r="I423" s="78" t="s">
        <v>775</v>
      </c>
      <c r="K423" s="78" t="s">
        <v>774</v>
      </c>
      <c r="L423" s="78">
        <v>0</v>
      </c>
      <c r="M423" s="78" t="s">
        <v>5</v>
      </c>
    </row>
    <row r="424" spans="1:13" ht="15" customHeight="1" x14ac:dyDescent="0.35">
      <c r="A424" s="78" t="s">
        <v>554</v>
      </c>
      <c r="B424" s="78" t="s">
        <v>565</v>
      </c>
      <c r="C424" s="78">
        <v>2022</v>
      </c>
      <c r="D424" s="78" t="s">
        <v>741</v>
      </c>
      <c r="E424" s="78">
        <v>1.04</v>
      </c>
      <c r="F424" s="78">
        <v>0</v>
      </c>
      <c r="G424" s="78">
        <v>0</v>
      </c>
      <c r="H424" s="78">
        <v>0.46</v>
      </c>
      <c r="I424" s="78" t="s">
        <v>775</v>
      </c>
      <c r="K424" s="78" t="s">
        <v>774</v>
      </c>
      <c r="L424" s="78">
        <v>0</v>
      </c>
      <c r="M424" s="78" t="s">
        <v>5</v>
      </c>
    </row>
    <row r="425" spans="1:13" ht="15" customHeight="1" x14ac:dyDescent="0.35">
      <c r="A425" s="78" t="s">
        <v>554</v>
      </c>
      <c r="B425" s="78" t="s">
        <v>566</v>
      </c>
      <c r="C425" s="78">
        <v>2022</v>
      </c>
      <c r="D425" s="78" t="s">
        <v>741</v>
      </c>
      <c r="E425" s="78">
        <v>1.04</v>
      </c>
      <c r="F425" s="78">
        <v>0</v>
      </c>
      <c r="G425" s="78">
        <v>0</v>
      </c>
      <c r="H425" s="78">
        <v>0.46</v>
      </c>
      <c r="I425" s="78" t="s">
        <v>775</v>
      </c>
      <c r="K425" s="78" t="s">
        <v>774</v>
      </c>
      <c r="L425" s="78">
        <v>0</v>
      </c>
      <c r="M425" s="78" t="s">
        <v>5</v>
      </c>
    </row>
    <row r="426" spans="1:13" ht="15" customHeight="1" x14ac:dyDescent="0.35">
      <c r="A426" s="78" t="s">
        <v>554</v>
      </c>
      <c r="B426" s="78" t="s">
        <v>567</v>
      </c>
      <c r="C426" s="78">
        <v>2022</v>
      </c>
      <c r="D426" s="78" t="s">
        <v>741</v>
      </c>
      <c r="E426" s="78">
        <v>1.04</v>
      </c>
      <c r="F426" s="78">
        <v>0</v>
      </c>
      <c r="G426" s="78">
        <v>0</v>
      </c>
      <c r="H426" s="78">
        <v>0.46</v>
      </c>
      <c r="I426" s="78" t="s">
        <v>775</v>
      </c>
      <c r="K426" s="78" t="s">
        <v>774</v>
      </c>
      <c r="L426" s="78">
        <v>0</v>
      </c>
      <c r="M426" s="78" t="s">
        <v>5</v>
      </c>
    </row>
    <row r="427" spans="1:13" ht="15" customHeight="1" x14ac:dyDescent="0.35">
      <c r="A427" s="78" t="s">
        <v>554</v>
      </c>
      <c r="B427" s="78" t="s">
        <v>568</v>
      </c>
      <c r="C427" s="78">
        <v>2022</v>
      </c>
      <c r="D427" s="78" t="s">
        <v>741</v>
      </c>
      <c r="E427" s="78">
        <v>1.04</v>
      </c>
      <c r="F427" s="78">
        <v>0</v>
      </c>
      <c r="G427" s="78">
        <v>0</v>
      </c>
      <c r="H427" s="78">
        <v>0.46</v>
      </c>
      <c r="I427" s="78" t="s">
        <v>775</v>
      </c>
      <c r="K427" s="78" t="s">
        <v>774</v>
      </c>
      <c r="L427" s="78">
        <v>0</v>
      </c>
      <c r="M427" s="78" t="s">
        <v>5</v>
      </c>
    </row>
    <row r="428" spans="1:13" ht="15" customHeight="1" x14ac:dyDescent="0.35">
      <c r="A428" s="78" t="s">
        <v>554</v>
      </c>
      <c r="B428" s="78" t="s">
        <v>569</v>
      </c>
      <c r="C428" s="78">
        <v>2022</v>
      </c>
      <c r="D428" s="78" t="s">
        <v>741</v>
      </c>
      <c r="E428" s="78">
        <v>1.04</v>
      </c>
      <c r="F428" s="78">
        <v>0</v>
      </c>
      <c r="G428" s="78">
        <v>0</v>
      </c>
      <c r="H428" s="78">
        <v>0.46</v>
      </c>
      <c r="I428" s="78" t="s">
        <v>775</v>
      </c>
      <c r="K428" s="78" t="s">
        <v>774</v>
      </c>
      <c r="L428" s="78">
        <v>0</v>
      </c>
      <c r="M428" s="78" t="s">
        <v>5</v>
      </c>
    </row>
    <row r="429" spans="1:13" ht="15" customHeight="1" x14ac:dyDescent="0.35">
      <c r="A429" s="78" t="s">
        <v>554</v>
      </c>
      <c r="B429" s="78" t="s">
        <v>570</v>
      </c>
      <c r="C429" s="78">
        <v>2022</v>
      </c>
      <c r="D429" s="78" t="s">
        <v>741</v>
      </c>
      <c r="E429" s="78">
        <v>1.04</v>
      </c>
      <c r="F429" s="78">
        <v>0</v>
      </c>
      <c r="G429" s="78">
        <v>0</v>
      </c>
      <c r="H429" s="78">
        <v>0.46</v>
      </c>
      <c r="I429" s="78" t="s">
        <v>775</v>
      </c>
      <c r="K429" s="78" t="s">
        <v>774</v>
      </c>
      <c r="L429" s="78">
        <v>0</v>
      </c>
      <c r="M429" s="78" t="s">
        <v>5</v>
      </c>
    </row>
    <row r="430" spans="1:13" ht="15" customHeight="1" x14ac:dyDescent="0.35">
      <c r="A430" s="78" t="s">
        <v>554</v>
      </c>
      <c r="B430" s="78" t="s">
        <v>571</v>
      </c>
      <c r="C430" s="78">
        <v>2022</v>
      </c>
      <c r="D430" s="78" t="s">
        <v>741</v>
      </c>
      <c r="E430" s="78">
        <v>1.04</v>
      </c>
      <c r="F430" s="78">
        <v>0</v>
      </c>
      <c r="G430" s="78">
        <v>0</v>
      </c>
      <c r="H430" s="78">
        <v>0.46</v>
      </c>
      <c r="I430" s="78" t="s">
        <v>775</v>
      </c>
      <c r="K430" s="78" t="s">
        <v>774</v>
      </c>
      <c r="L430" s="78">
        <v>0</v>
      </c>
      <c r="M430" s="78" t="s">
        <v>5</v>
      </c>
    </row>
    <row r="431" spans="1:13" ht="15" customHeight="1" x14ac:dyDescent="0.35">
      <c r="A431" s="78" t="s">
        <v>554</v>
      </c>
      <c r="B431" s="78" t="s">
        <v>572</v>
      </c>
      <c r="C431" s="78">
        <v>2022</v>
      </c>
      <c r="D431" s="78" t="s">
        <v>741</v>
      </c>
      <c r="E431" s="78">
        <v>1.04</v>
      </c>
      <c r="F431" s="78">
        <v>0</v>
      </c>
      <c r="G431" s="78">
        <v>0</v>
      </c>
      <c r="H431" s="78">
        <v>0.46</v>
      </c>
      <c r="I431" s="78" t="s">
        <v>775</v>
      </c>
      <c r="K431" s="78" t="s">
        <v>774</v>
      </c>
      <c r="L431" s="78">
        <v>0</v>
      </c>
      <c r="M431" s="78" t="s">
        <v>5</v>
      </c>
    </row>
    <row r="432" spans="1:13" ht="15" customHeight="1" x14ac:dyDescent="0.35">
      <c r="A432" s="78" t="s">
        <v>554</v>
      </c>
      <c r="B432" s="78" t="s">
        <v>573</v>
      </c>
      <c r="C432" s="78">
        <v>2022</v>
      </c>
      <c r="D432" s="78" t="s">
        <v>741</v>
      </c>
      <c r="E432" s="78">
        <v>1.04</v>
      </c>
      <c r="F432" s="78">
        <v>0</v>
      </c>
      <c r="G432" s="78">
        <v>0</v>
      </c>
      <c r="H432" s="78">
        <v>0.46</v>
      </c>
      <c r="I432" s="78" t="s">
        <v>775</v>
      </c>
      <c r="K432" s="78" t="s">
        <v>774</v>
      </c>
      <c r="L432" s="78">
        <v>0</v>
      </c>
      <c r="M432" s="78" t="s">
        <v>5</v>
      </c>
    </row>
    <row r="433" spans="1:13" ht="15" customHeight="1" x14ac:dyDescent="0.35">
      <c r="A433" s="78" t="s">
        <v>554</v>
      </c>
      <c r="B433" s="78" t="s">
        <v>574</v>
      </c>
      <c r="C433" s="78">
        <v>2022</v>
      </c>
      <c r="D433" s="78" t="s">
        <v>741</v>
      </c>
      <c r="E433" s="78">
        <v>1.04</v>
      </c>
      <c r="F433" s="78">
        <v>0</v>
      </c>
      <c r="G433" s="78">
        <v>0</v>
      </c>
      <c r="H433" s="78">
        <v>0.46</v>
      </c>
      <c r="I433" s="78" t="s">
        <v>775</v>
      </c>
      <c r="K433" s="78" t="s">
        <v>774</v>
      </c>
      <c r="L433" s="78">
        <v>0</v>
      </c>
      <c r="M433" s="78" t="s">
        <v>5</v>
      </c>
    </row>
    <row r="434" spans="1:13" ht="15" customHeight="1" x14ac:dyDescent="0.35">
      <c r="A434" s="78" t="s">
        <v>554</v>
      </c>
      <c r="B434" s="78" t="s">
        <v>575</v>
      </c>
      <c r="C434" s="78">
        <v>2022</v>
      </c>
      <c r="D434" s="78" t="s">
        <v>5</v>
      </c>
      <c r="E434" s="78" t="s">
        <v>5</v>
      </c>
      <c r="F434" s="78" t="s">
        <v>5</v>
      </c>
      <c r="G434" s="78" t="s">
        <v>5</v>
      </c>
      <c r="H434" s="78" t="s">
        <v>5</v>
      </c>
      <c r="I434" s="78" t="s">
        <v>774</v>
      </c>
      <c r="K434" s="78" t="s">
        <v>774</v>
      </c>
      <c r="L434" s="78">
        <v>0</v>
      </c>
      <c r="M434" s="78" t="s">
        <v>5</v>
      </c>
    </row>
    <row r="435" spans="1:13" ht="15" customHeight="1" x14ac:dyDescent="0.35">
      <c r="A435" s="78" t="s">
        <v>576</v>
      </c>
      <c r="B435" s="78" t="s">
        <v>577</v>
      </c>
      <c r="C435" s="78">
        <v>2022</v>
      </c>
      <c r="D435" s="78" t="s">
        <v>647</v>
      </c>
      <c r="E435" s="78">
        <v>1.1000000000000001</v>
      </c>
      <c r="F435" s="78">
        <v>0</v>
      </c>
      <c r="G435" s="78">
        <v>0</v>
      </c>
      <c r="H435" s="78">
        <v>0</v>
      </c>
      <c r="I435" s="78" t="s">
        <v>775</v>
      </c>
      <c r="K435" s="78" t="s">
        <v>774</v>
      </c>
      <c r="L435" s="78">
        <v>0</v>
      </c>
      <c r="M435" s="78" t="s">
        <v>5</v>
      </c>
    </row>
    <row r="436" spans="1:13" ht="15" customHeight="1" x14ac:dyDescent="0.35">
      <c r="A436" s="78" t="s">
        <v>576</v>
      </c>
      <c r="B436" s="78" t="s">
        <v>578</v>
      </c>
      <c r="C436" s="78">
        <v>2022</v>
      </c>
      <c r="D436" s="78" t="s">
        <v>647</v>
      </c>
      <c r="E436" s="78">
        <v>1.1000000000000001</v>
      </c>
      <c r="F436" s="78">
        <v>0</v>
      </c>
      <c r="G436" s="78">
        <v>0</v>
      </c>
      <c r="H436" s="78">
        <v>0</v>
      </c>
      <c r="I436" s="78" t="s">
        <v>775</v>
      </c>
      <c r="K436" s="78" t="s">
        <v>774</v>
      </c>
      <c r="L436" s="78">
        <v>0</v>
      </c>
      <c r="M436" s="78" t="s">
        <v>5</v>
      </c>
    </row>
    <row r="437" spans="1:13" ht="15" customHeight="1" x14ac:dyDescent="0.35">
      <c r="A437" s="78" t="s">
        <v>576</v>
      </c>
      <c r="B437" s="78" t="s">
        <v>579</v>
      </c>
      <c r="C437" s="78">
        <v>2022</v>
      </c>
      <c r="D437" s="78" t="s">
        <v>647</v>
      </c>
      <c r="E437" s="78">
        <v>1.1000000000000001</v>
      </c>
      <c r="F437" s="78">
        <v>0</v>
      </c>
      <c r="G437" s="78">
        <v>0</v>
      </c>
      <c r="H437" s="78">
        <v>0</v>
      </c>
      <c r="I437" s="78" t="s">
        <v>775</v>
      </c>
      <c r="K437" s="78" t="s">
        <v>774</v>
      </c>
      <c r="L437" s="78">
        <v>0</v>
      </c>
      <c r="M437" s="78" t="s">
        <v>5</v>
      </c>
    </row>
    <row r="438" spans="1:13" ht="15" customHeight="1" x14ac:dyDescent="0.35">
      <c r="A438" s="78" t="s">
        <v>576</v>
      </c>
      <c r="B438" s="78" t="s">
        <v>580</v>
      </c>
      <c r="C438" s="78">
        <v>2022</v>
      </c>
      <c r="D438" s="78" t="s">
        <v>647</v>
      </c>
      <c r="E438" s="78">
        <v>1.1000000000000001</v>
      </c>
      <c r="F438" s="78">
        <v>0</v>
      </c>
      <c r="G438" s="78">
        <v>0</v>
      </c>
      <c r="H438" s="78">
        <v>0</v>
      </c>
      <c r="I438" s="78" t="s">
        <v>775</v>
      </c>
      <c r="K438" s="78" t="s">
        <v>774</v>
      </c>
      <c r="L438" s="78">
        <v>0</v>
      </c>
      <c r="M438" s="78" t="s">
        <v>5</v>
      </c>
    </row>
    <row r="439" spans="1:13" ht="15" customHeight="1" x14ac:dyDescent="0.35">
      <c r="A439" s="78" t="s">
        <v>576</v>
      </c>
      <c r="B439" s="78" t="s">
        <v>581</v>
      </c>
      <c r="C439" s="78">
        <v>2022</v>
      </c>
      <c r="D439" s="78" t="s">
        <v>647</v>
      </c>
      <c r="E439" s="78">
        <v>1.1000000000000001</v>
      </c>
      <c r="F439" s="78">
        <v>0</v>
      </c>
      <c r="G439" s="78">
        <v>0</v>
      </c>
      <c r="H439" s="78">
        <v>0</v>
      </c>
      <c r="I439" s="78" t="s">
        <v>775</v>
      </c>
      <c r="K439" s="78" t="s">
        <v>774</v>
      </c>
      <c r="L439" s="78">
        <v>0</v>
      </c>
      <c r="M439" s="78" t="s">
        <v>5</v>
      </c>
    </row>
    <row r="440" spans="1:13" ht="15" customHeight="1" x14ac:dyDescent="0.35">
      <c r="A440" s="78" t="s">
        <v>576</v>
      </c>
      <c r="B440" s="78" t="s">
        <v>582</v>
      </c>
      <c r="C440" s="78">
        <v>2022</v>
      </c>
      <c r="D440" s="78" t="s">
        <v>742</v>
      </c>
      <c r="E440" s="78">
        <v>1.1000000000000001</v>
      </c>
      <c r="F440" s="78">
        <v>0</v>
      </c>
      <c r="G440" s="78">
        <v>0</v>
      </c>
      <c r="H440" s="78">
        <v>0</v>
      </c>
      <c r="I440" s="78" t="s">
        <v>775</v>
      </c>
      <c r="K440" s="78" t="s">
        <v>774</v>
      </c>
      <c r="L440" s="78">
        <v>0</v>
      </c>
      <c r="M440" s="78" t="s">
        <v>5</v>
      </c>
    </row>
    <row r="441" spans="1:13" ht="15" customHeight="1" x14ac:dyDescent="0.35">
      <c r="A441" s="78" t="s">
        <v>583</v>
      </c>
      <c r="B441" s="78" t="s">
        <v>584</v>
      </c>
      <c r="C441" s="78">
        <v>2022</v>
      </c>
      <c r="D441" s="78" t="s">
        <v>743</v>
      </c>
      <c r="E441" s="78">
        <v>1.1000000000000001</v>
      </c>
      <c r="F441" s="78">
        <v>0</v>
      </c>
      <c r="G441" s="78">
        <v>0</v>
      </c>
      <c r="H441" s="78">
        <v>0</v>
      </c>
      <c r="I441" s="78" t="s">
        <v>775</v>
      </c>
      <c r="K441" s="78" t="s">
        <v>774</v>
      </c>
      <c r="L441" s="78">
        <v>0</v>
      </c>
      <c r="M441" s="78" t="s">
        <v>5</v>
      </c>
    </row>
    <row r="442" spans="1:13" ht="15" customHeight="1" x14ac:dyDescent="0.35">
      <c r="A442" s="78" t="s">
        <v>583</v>
      </c>
      <c r="B442" s="78" t="s">
        <v>585</v>
      </c>
      <c r="C442" s="78">
        <v>2022</v>
      </c>
      <c r="D442" s="78" t="s">
        <v>744</v>
      </c>
      <c r="E442" s="78">
        <v>1.1000000000000001</v>
      </c>
      <c r="F442" s="78">
        <v>0</v>
      </c>
      <c r="G442" s="78">
        <v>0</v>
      </c>
      <c r="H442" s="78">
        <v>0</v>
      </c>
      <c r="I442" s="78" t="s">
        <v>775</v>
      </c>
      <c r="K442" s="78" t="s">
        <v>774</v>
      </c>
      <c r="L442" s="78">
        <v>0</v>
      </c>
      <c r="M442" s="78" t="s">
        <v>5</v>
      </c>
    </row>
    <row r="443" spans="1:13" ht="15" customHeight="1" x14ac:dyDescent="0.35">
      <c r="A443" s="78" t="s">
        <v>583</v>
      </c>
      <c r="B443" s="78" t="s">
        <v>586</v>
      </c>
      <c r="C443" s="78">
        <v>2022</v>
      </c>
      <c r="D443" s="78" t="s">
        <v>745</v>
      </c>
      <c r="E443" s="78">
        <v>1.1000000000000001</v>
      </c>
      <c r="F443" s="78">
        <v>0</v>
      </c>
      <c r="G443" s="78">
        <v>0</v>
      </c>
      <c r="H443" s="78">
        <v>0</v>
      </c>
      <c r="I443" s="78" t="s">
        <v>775</v>
      </c>
      <c r="K443" s="78" t="s">
        <v>774</v>
      </c>
      <c r="L443" s="78">
        <v>0</v>
      </c>
      <c r="M443" s="78" t="s">
        <v>5</v>
      </c>
    </row>
    <row r="444" spans="1:13" ht="15" customHeight="1" x14ac:dyDescent="0.35">
      <c r="A444" s="78" t="s">
        <v>583</v>
      </c>
      <c r="B444" s="78" t="s">
        <v>587</v>
      </c>
      <c r="C444" s="78">
        <v>2022</v>
      </c>
      <c r="D444" s="78" t="s">
        <v>746</v>
      </c>
      <c r="E444" s="78">
        <v>1.1000000000000001</v>
      </c>
      <c r="F444" s="78">
        <v>0</v>
      </c>
      <c r="G444" s="78">
        <v>0</v>
      </c>
      <c r="H444" s="78">
        <v>0</v>
      </c>
      <c r="I444" s="78" t="s">
        <v>775</v>
      </c>
      <c r="K444" s="78" t="s">
        <v>774</v>
      </c>
      <c r="L444" s="78">
        <v>0</v>
      </c>
      <c r="M444" s="78" t="s">
        <v>5</v>
      </c>
    </row>
    <row r="445" spans="1:13" ht="15" customHeight="1" x14ac:dyDescent="0.35">
      <c r="A445" s="78" t="s">
        <v>589</v>
      </c>
      <c r="B445" s="78" t="s">
        <v>590</v>
      </c>
      <c r="C445" s="78">
        <v>2022</v>
      </c>
      <c r="D445" s="78" t="s">
        <v>647</v>
      </c>
      <c r="E445" s="78">
        <v>1.1000000000000001</v>
      </c>
      <c r="F445" s="78">
        <v>0</v>
      </c>
      <c r="G445" s="78">
        <v>0</v>
      </c>
      <c r="H445" s="78">
        <v>0</v>
      </c>
      <c r="I445" s="78" t="s">
        <v>775</v>
      </c>
      <c r="K445" s="78" t="s">
        <v>774</v>
      </c>
      <c r="L445" s="78">
        <v>0</v>
      </c>
      <c r="M445" s="78" t="s">
        <v>5</v>
      </c>
    </row>
    <row r="446" spans="1:13" ht="15" customHeight="1" x14ac:dyDescent="0.35">
      <c r="A446" s="78" t="s">
        <v>589</v>
      </c>
      <c r="B446" s="78" t="s">
        <v>591</v>
      </c>
      <c r="C446" s="78">
        <v>2022</v>
      </c>
      <c r="D446" s="78" t="s">
        <v>647</v>
      </c>
      <c r="E446" s="78">
        <v>1.1000000000000001</v>
      </c>
      <c r="F446" s="78">
        <v>0</v>
      </c>
      <c r="G446" s="78">
        <v>0</v>
      </c>
      <c r="H446" s="78">
        <v>0</v>
      </c>
      <c r="I446" s="78" t="s">
        <v>775</v>
      </c>
      <c r="K446" s="78" t="s">
        <v>774</v>
      </c>
      <c r="L446" s="78">
        <v>0</v>
      </c>
      <c r="M446" s="78" t="s">
        <v>5</v>
      </c>
    </row>
    <row r="447" spans="1:13" ht="15" customHeight="1" x14ac:dyDescent="0.35">
      <c r="A447" s="78" t="s">
        <v>589</v>
      </c>
      <c r="B447" s="78" t="s">
        <v>592</v>
      </c>
      <c r="C447" s="78">
        <v>2022</v>
      </c>
      <c r="D447" s="78" t="s">
        <v>647</v>
      </c>
      <c r="E447" s="78">
        <v>1.1000000000000001</v>
      </c>
      <c r="F447" s="78">
        <v>0</v>
      </c>
      <c r="G447" s="78">
        <v>0</v>
      </c>
      <c r="H447" s="78">
        <v>0</v>
      </c>
      <c r="I447" s="78" t="s">
        <v>775</v>
      </c>
      <c r="K447" s="78" t="s">
        <v>774</v>
      </c>
      <c r="L447" s="78">
        <v>0</v>
      </c>
      <c r="M447" s="78" t="s">
        <v>5</v>
      </c>
    </row>
    <row r="448" spans="1:13" ht="15" customHeight="1" x14ac:dyDescent="0.35">
      <c r="A448" s="78" t="s">
        <v>593</v>
      </c>
      <c r="B448" s="78" t="s">
        <v>594</v>
      </c>
      <c r="C448" s="78">
        <v>2022</v>
      </c>
      <c r="D448" s="78" t="s">
        <v>747</v>
      </c>
      <c r="E448" s="78">
        <v>0.05</v>
      </c>
      <c r="F448" s="78">
        <v>0.81</v>
      </c>
      <c r="G448" s="78">
        <v>0</v>
      </c>
      <c r="H448" s="78">
        <v>0</v>
      </c>
      <c r="I448" s="78" t="s">
        <v>775</v>
      </c>
      <c r="K448" s="78" t="s">
        <v>774</v>
      </c>
      <c r="L448" s="78">
        <v>0</v>
      </c>
      <c r="M448" s="78" t="s">
        <v>5</v>
      </c>
    </row>
    <row r="449" spans="1:13" ht="15" customHeight="1" x14ac:dyDescent="0.35">
      <c r="A449" s="78" t="s">
        <v>593</v>
      </c>
      <c r="B449" s="78" t="s">
        <v>595</v>
      </c>
      <c r="C449" s="78">
        <v>2022</v>
      </c>
      <c r="D449" s="78" t="s">
        <v>5</v>
      </c>
      <c r="E449" s="78" t="s">
        <v>5</v>
      </c>
      <c r="F449" s="78" t="s">
        <v>5</v>
      </c>
      <c r="G449" s="78" t="s">
        <v>5</v>
      </c>
      <c r="H449" s="78" t="s">
        <v>5</v>
      </c>
      <c r="I449" s="78" t="s">
        <v>774</v>
      </c>
      <c r="K449" s="78" t="s">
        <v>774</v>
      </c>
      <c r="L449" s="78">
        <v>0</v>
      </c>
      <c r="M449" s="78" t="s">
        <v>5</v>
      </c>
    </row>
    <row r="450" spans="1:13" ht="15" customHeight="1" x14ac:dyDescent="0.35">
      <c r="A450" s="78" t="s">
        <v>593</v>
      </c>
      <c r="B450" s="78" t="s">
        <v>596</v>
      </c>
      <c r="C450" s="78">
        <v>2022</v>
      </c>
      <c r="D450" s="78" t="s">
        <v>5</v>
      </c>
      <c r="E450" s="78" t="s">
        <v>5</v>
      </c>
      <c r="F450" s="78" t="s">
        <v>5</v>
      </c>
      <c r="G450" s="78" t="s">
        <v>5</v>
      </c>
      <c r="H450" s="78" t="s">
        <v>5</v>
      </c>
      <c r="I450" s="78" t="s">
        <v>774</v>
      </c>
      <c r="K450" s="78" t="s">
        <v>774</v>
      </c>
      <c r="L450" s="78">
        <v>0</v>
      </c>
      <c r="M450" s="78" t="s">
        <v>5</v>
      </c>
    </row>
    <row r="451" spans="1:13" ht="15" customHeight="1" x14ac:dyDescent="0.35">
      <c r="A451" s="78" t="s">
        <v>597</v>
      </c>
      <c r="B451" s="78" t="s">
        <v>598</v>
      </c>
      <c r="C451" s="78">
        <v>2022</v>
      </c>
      <c r="D451" s="78" t="s">
        <v>669</v>
      </c>
      <c r="E451" s="78">
        <v>0.1</v>
      </c>
      <c r="F451" s="78">
        <v>0</v>
      </c>
      <c r="G451" s="78">
        <v>0</v>
      </c>
      <c r="H451" s="78">
        <v>0</v>
      </c>
      <c r="I451" s="78" t="s">
        <v>775</v>
      </c>
      <c r="K451" s="78" t="s">
        <v>774</v>
      </c>
      <c r="L451" s="78">
        <v>0</v>
      </c>
      <c r="M451" s="78" t="s">
        <v>5</v>
      </c>
    </row>
    <row r="452" spans="1:13" ht="15" customHeight="1" x14ac:dyDescent="0.35">
      <c r="A452" s="78" t="s">
        <v>597</v>
      </c>
      <c r="B452" s="78" t="s">
        <v>599</v>
      </c>
      <c r="C452" s="78">
        <v>2022</v>
      </c>
      <c r="D452" s="78" t="s">
        <v>669</v>
      </c>
      <c r="E452" s="78">
        <v>0.1</v>
      </c>
      <c r="F452" s="78">
        <v>0</v>
      </c>
      <c r="G452" s="78">
        <v>0</v>
      </c>
      <c r="H452" s="78">
        <v>0</v>
      </c>
      <c r="I452" s="78" t="s">
        <v>775</v>
      </c>
      <c r="K452" s="78" t="s">
        <v>774</v>
      </c>
      <c r="L452" s="78">
        <v>0</v>
      </c>
      <c r="M452" s="78" t="s">
        <v>5</v>
      </c>
    </row>
    <row r="453" spans="1:13" ht="15" customHeight="1" x14ac:dyDescent="0.35">
      <c r="A453" s="78" t="s">
        <v>597</v>
      </c>
      <c r="B453" s="78" t="s">
        <v>600</v>
      </c>
      <c r="C453" s="78">
        <v>2022</v>
      </c>
      <c r="D453" s="78" t="s">
        <v>669</v>
      </c>
      <c r="E453" s="78">
        <v>0.1</v>
      </c>
      <c r="F453" s="78">
        <v>0</v>
      </c>
      <c r="G453" s="78">
        <v>0</v>
      </c>
      <c r="H453" s="78">
        <v>0</v>
      </c>
      <c r="I453" s="78" t="s">
        <v>775</v>
      </c>
      <c r="K453" s="78" t="s">
        <v>774</v>
      </c>
      <c r="L453" s="78">
        <v>0</v>
      </c>
      <c r="M453" s="78" t="s">
        <v>5</v>
      </c>
    </row>
    <row r="454" spans="1:13" ht="15" customHeight="1" x14ac:dyDescent="0.35">
      <c r="A454" s="78" t="s">
        <v>597</v>
      </c>
      <c r="B454" s="78" t="s">
        <v>601</v>
      </c>
      <c r="C454" s="78">
        <v>2022</v>
      </c>
      <c r="D454" s="78" t="s">
        <v>669</v>
      </c>
      <c r="E454" s="78">
        <v>0.1</v>
      </c>
      <c r="F454" s="78">
        <v>0</v>
      </c>
      <c r="G454" s="78">
        <v>0</v>
      </c>
      <c r="H454" s="78">
        <v>0</v>
      </c>
      <c r="I454" s="78" t="s">
        <v>775</v>
      </c>
      <c r="K454" s="78" t="s">
        <v>774</v>
      </c>
      <c r="L454" s="78">
        <v>0</v>
      </c>
      <c r="M454" s="78" t="s">
        <v>5</v>
      </c>
    </row>
    <row r="455" spans="1:13" ht="15" customHeight="1" x14ac:dyDescent="0.35">
      <c r="A455" s="78" t="s">
        <v>597</v>
      </c>
      <c r="B455" s="78" t="s">
        <v>602</v>
      </c>
      <c r="C455" s="78">
        <v>2022</v>
      </c>
      <c r="D455" s="78" t="s">
        <v>748</v>
      </c>
      <c r="E455" s="78">
        <v>0.03</v>
      </c>
      <c r="F455" s="78">
        <v>0</v>
      </c>
      <c r="G455" s="78">
        <v>0</v>
      </c>
      <c r="H455" s="78">
        <v>0</v>
      </c>
      <c r="I455" s="78" t="s">
        <v>775</v>
      </c>
      <c r="K455" s="78" t="s">
        <v>774</v>
      </c>
      <c r="L455" s="78">
        <v>0</v>
      </c>
      <c r="M455" s="78" t="s">
        <v>5</v>
      </c>
    </row>
    <row r="456" spans="1:13" ht="15" customHeight="1" x14ac:dyDescent="0.35">
      <c r="A456" s="78" t="s">
        <v>603</v>
      </c>
      <c r="B456" s="78" t="s">
        <v>604</v>
      </c>
      <c r="C456" s="78">
        <v>2022</v>
      </c>
      <c r="D456" s="78" t="s">
        <v>636</v>
      </c>
      <c r="E456" s="78">
        <v>0.75</v>
      </c>
      <c r="F456" s="78">
        <v>0</v>
      </c>
      <c r="G456" s="78">
        <v>0</v>
      </c>
      <c r="H456" s="78">
        <v>0</v>
      </c>
      <c r="I456" s="78" t="s">
        <v>775</v>
      </c>
      <c r="K456" s="78" t="s">
        <v>774</v>
      </c>
      <c r="L456" s="78">
        <v>0</v>
      </c>
      <c r="M456" s="78" t="s">
        <v>5</v>
      </c>
    </row>
    <row r="457" spans="1:13" ht="15" customHeight="1" x14ac:dyDescent="0.35">
      <c r="A457" s="78" t="s">
        <v>605</v>
      </c>
      <c r="B457" s="78" t="s">
        <v>606</v>
      </c>
      <c r="C457" s="78">
        <v>2022</v>
      </c>
      <c r="D457" s="78" t="s">
        <v>5</v>
      </c>
      <c r="E457" s="78">
        <v>2.2999999999999998</v>
      </c>
      <c r="F457" s="78">
        <v>372</v>
      </c>
      <c r="G457" s="78">
        <v>0</v>
      </c>
      <c r="H457" s="78">
        <v>0.39</v>
      </c>
      <c r="I457" s="78" t="s">
        <v>775</v>
      </c>
      <c r="K457" s="78" t="s">
        <v>774</v>
      </c>
      <c r="L457" s="78">
        <v>0</v>
      </c>
      <c r="M457" s="78" t="s">
        <v>5</v>
      </c>
    </row>
    <row r="458" spans="1:13" ht="15" customHeight="1" x14ac:dyDescent="0.35">
      <c r="A458" s="78" t="s">
        <v>605</v>
      </c>
      <c r="B458" s="78" t="s">
        <v>607</v>
      </c>
      <c r="C458" s="78">
        <v>2022</v>
      </c>
      <c r="D458" s="78" t="s">
        <v>5</v>
      </c>
      <c r="E458" s="78">
        <v>2.2999999999999998</v>
      </c>
      <c r="F458" s="78">
        <v>372</v>
      </c>
      <c r="G458" s="78">
        <v>0</v>
      </c>
      <c r="H458" s="78">
        <v>0.39</v>
      </c>
      <c r="I458" s="78" t="s">
        <v>775</v>
      </c>
      <c r="K458" s="78" t="s">
        <v>774</v>
      </c>
      <c r="L458" s="78">
        <v>0</v>
      </c>
      <c r="M458" s="78" t="s">
        <v>5</v>
      </c>
    </row>
    <row r="459" spans="1:13" ht="15" customHeight="1" x14ac:dyDescent="0.35">
      <c r="A459" s="78" t="s">
        <v>605</v>
      </c>
      <c r="B459" s="78" t="s">
        <v>608</v>
      </c>
      <c r="C459" s="78">
        <v>2022</v>
      </c>
      <c r="D459" s="78" t="s">
        <v>5</v>
      </c>
      <c r="E459" s="78">
        <v>2.2999999999999998</v>
      </c>
      <c r="F459" s="78">
        <v>372</v>
      </c>
      <c r="G459" s="78">
        <v>0</v>
      </c>
      <c r="H459" s="78">
        <v>0.39</v>
      </c>
      <c r="I459" s="78" t="s">
        <v>775</v>
      </c>
      <c r="K459" s="78" t="s">
        <v>774</v>
      </c>
      <c r="L459" s="78">
        <v>0</v>
      </c>
      <c r="M459" s="78" t="s">
        <v>5</v>
      </c>
    </row>
    <row r="460" spans="1:13" ht="15" customHeight="1" x14ac:dyDescent="0.35">
      <c r="A460" s="78" t="s">
        <v>609</v>
      </c>
      <c r="B460" s="78" t="s">
        <v>610</v>
      </c>
      <c r="C460" s="78">
        <v>2022</v>
      </c>
      <c r="D460" s="78" t="s">
        <v>5</v>
      </c>
      <c r="E460" s="78">
        <v>2.2999999999999998</v>
      </c>
      <c r="F460" s="78">
        <v>372</v>
      </c>
      <c r="G460" s="78">
        <v>0.55000000000000004</v>
      </c>
      <c r="H460" s="78">
        <v>0.3206</v>
      </c>
      <c r="I460" s="78" t="s">
        <v>774</v>
      </c>
      <c r="K460" s="78" t="s">
        <v>774</v>
      </c>
      <c r="L460" s="78">
        <v>0</v>
      </c>
      <c r="M460" s="78" t="s">
        <v>5</v>
      </c>
    </row>
    <row r="461" spans="1:13" ht="15" customHeight="1" x14ac:dyDescent="0.35">
      <c r="A461" s="78" t="s">
        <v>611</v>
      </c>
      <c r="B461" s="78" t="s">
        <v>612</v>
      </c>
      <c r="C461" s="78">
        <v>2022</v>
      </c>
      <c r="D461" s="78" t="s">
        <v>749</v>
      </c>
      <c r="E461" s="78">
        <v>0.67</v>
      </c>
      <c r="F461" s="78">
        <v>101</v>
      </c>
      <c r="G461" s="78">
        <v>0</v>
      </c>
      <c r="H461" s="78">
        <v>0</v>
      </c>
      <c r="I461" s="78" t="s">
        <v>775</v>
      </c>
      <c r="K461" s="78" t="s">
        <v>774</v>
      </c>
      <c r="L461" s="78">
        <v>19.190000000000001</v>
      </c>
      <c r="M461" s="78">
        <v>0</v>
      </c>
    </row>
    <row r="462" spans="1:13" ht="15" customHeight="1" x14ac:dyDescent="0.35">
      <c r="A462" s="78" t="s">
        <v>611</v>
      </c>
      <c r="B462" s="78" t="s">
        <v>613</v>
      </c>
      <c r="C462" s="78">
        <v>2022</v>
      </c>
      <c r="D462" s="78" t="s">
        <v>5</v>
      </c>
      <c r="E462" s="78">
        <v>1.1000000000000001</v>
      </c>
      <c r="F462" s="78">
        <v>0</v>
      </c>
      <c r="G462" s="78">
        <v>0</v>
      </c>
      <c r="H462" s="78">
        <v>0</v>
      </c>
      <c r="I462" s="78" t="s">
        <v>775</v>
      </c>
      <c r="K462" s="78" t="s">
        <v>774</v>
      </c>
      <c r="L462" s="78">
        <v>0</v>
      </c>
      <c r="M462" s="78" t="s">
        <v>5</v>
      </c>
    </row>
    <row r="463" spans="1:13" ht="15" customHeight="1" x14ac:dyDescent="0.35">
      <c r="A463" s="78" t="s">
        <v>611</v>
      </c>
      <c r="B463" s="78" t="s">
        <v>614</v>
      </c>
      <c r="C463" s="78">
        <v>2022</v>
      </c>
      <c r="D463" s="78" t="s">
        <v>636</v>
      </c>
      <c r="E463" s="78">
        <v>1.1000000000000001</v>
      </c>
      <c r="F463" s="78">
        <v>0</v>
      </c>
      <c r="G463" s="78">
        <v>0</v>
      </c>
      <c r="H463" s="78">
        <v>0</v>
      </c>
      <c r="I463" s="78" t="s">
        <v>775</v>
      </c>
      <c r="K463" s="78" t="s">
        <v>774</v>
      </c>
      <c r="L463" s="78">
        <v>0</v>
      </c>
      <c r="M463" s="78" t="s">
        <v>5</v>
      </c>
    </row>
    <row r="464" spans="1:13" ht="15" customHeight="1" x14ac:dyDescent="0.35">
      <c r="A464" s="78" t="s">
        <v>615</v>
      </c>
      <c r="B464" s="78" t="s">
        <v>616</v>
      </c>
      <c r="C464" s="78">
        <v>2022</v>
      </c>
      <c r="D464" s="78" t="s">
        <v>750</v>
      </c>
      <c r="E464" s="78">
        <v>1.88</v>
      </c>
      <c r="F464" s="78">
        <v>0</v>
      </c>
      <c r="G464" s="78">
        <v>0</v>
      </c>
      <c r="H464" s="78">
        <v>0</v>
      </c>
      <c r="I464" s="78" t="s">
        <v>775</v>
      </c>
      <c r="K464" s="78" t="s">
        <v>774</v>
      </c>
      <c r="L464" s="78">
        <v>0</v>
      </c>
      <c r="M464" s="78" t="s">
        <v>5</v>
      </c>
    </row>
    <row r="465" spans="1:13" ht="15" customHeight="1" x14ac:dyDescent="0.35">
      <c r="A465" s="78" t="s">
        <v>617</v>
      </c>
      <c r="B465" s="78" t="s">
        <v>618</v>
      </c>
      <c r="C465" s="78">
        <v>2022</v>
      </c>
      <c r="D465" s="78" t="s">
        <v>5</v>
      </c>
      <c r="E465" s="78">
        <v>2.2999999999999998</v>
      </c>
      <c r="F465" s="78">
        <v>372</v>
      </c>
      <c r="G465" s="78">
        <v>0.55000000000000004</v>
      </c>
      <c r="H465" s="78">
        <v>0.3206</v>
      </c>
      <c r="I465" s="78" t="s">
        <v>774</v>
      </c>
      <c r="K465" s="78" t="s">
        <v>774</v>
      </c>
      <c r="L465" s="78">
        <v>0</v>
      </c>
      <c r="M465" s="78" t="s">
        <v>5</v>
      </c>
    </row>
    <row r="466" spans="1:13" ht="15" customHeight="1" x14ac:dyDescent="0.35">
      <c r="A466" s="78" t="s">
        <v>619</v>
      </c>
      <c r="B466" s="78" t="s">
        <v>620</v>
      </c>
      <c r="C466" s="78">
        <v>2022</v>
      </c>
      <c r="D466" s="78" t="s">
        <v>5</v>
      </c>
      <c r="E466" s="78" t="s">
        <v>5</v>
      </c>
      <c r="F466" s="78" t="s">
        <v>5</v>
      </c>
      <c r="G466" s="78" t="s">
        <v>5</v>
      </c>
      <c r="H466" s="78" t="s">
        <v>5</v>
      </c>
      <c r="I466" s="78" t="s">
        <v>774</v>
      </c>
      <c r="K466" s="78" t="s">
        <v>774</v>
      </c>
      <c r="L466" s="78">
        <v>0</v>
      </c>
      <c r="M466" s="78" t="s">
        <v>5</v>
      </c>
    </row>
    <row r="467" spans="1:13" ht="15" customHeight="1" x14ac:dyDescent="0.35">
      <c r="A467" s="78" t="s">
        <v>621</v>
      </c>
      <c r="B467" s="78" t="s">
        <v>622</v>
      </c>
      <c r="C467" s="78">
        <v>2022</v>
      </c>
      <c r="D467" s="78" t="s">
        <v>659</v>
      </c>
      <c r="E467" s="78">
        <v>5.0000000000000001E-3</v>
      </c>
      <c r="F467" s="78">
        <v>0</v>
      </c>
      <c r="G467" s="78">
        <v>0</v>
      </c>
      <c r="H467" s="78">
        <v>0</v>
      </c>
      <c r="I467" s="78" t="s">
        <v>775</v>
      </c>
      <c r="K467" s="78" t="s">
        <v>774</v>
      </c>
      <c r="L467" s="78">
        <v>0</v>
      </c>
      <c r="M467" s="78" t="s">
        <v>5</v>
      </c>
    </row>
    <row r="468" spans="1:13" ht="15" customHeight="1" x14ac:dyDescent="0.35">
      <c r="A468" s="78" t="s">
        <v>621</v>
      </c>
      <c r="B468" s="78" t="s">
        <v>623</v>
      </c>
      <c r="C468" s="78">
        <v>2022</v>
      </c>
      <c r="D468" s="78" t="s">
        <v>659</v>
      </c>
      <c r="E468" s="78">
        <v>5.0000000000000001E-3</v>
      </c>
      <c r="F468" s="78">
        <v>0</v>
      </c>
      <c r="G468" s="78">
        <v>0</v>
      </c>
      <c r="H468" s="78">
        <v>0</v>
      </c>
      <c r="I468" s="78" t="s">
        <v>775</v>
      </c>
      <c r="K468" s="78" t="s">
        <v>774</v>
      </c>
      <c r="L468" s="78">
        <v>0</v>
      </c>
      <c r="M468" s="78" t="s">
        <v>5</v>
      </c>
    </row>
    <row r="469" spans="1:13" ht="15" customHeight="1" x14ac:dyDescent="0.35">
      <c r="A469" s="78" t="s">
        <v>621</v>
      </c>
      <c r="B469" s="78" t="s">
        <v>624</v>
      </c>
      <c r="C469" s="78">
        <v>2022</v>
      </c>
      <c r="D469" s="78" t="s">
        <v>659</v>
      </c>
      <c r="E469" s="78">
        <v>5.0000000000000001E-3</v>
      </c>
      <c r="F469" s="78">
        <v>0</v>
      </c>
      <c r="G469" s="78">
        <v>0</v>
      </c>
      <c r="H469" s="78">
        <v>0</v>
      </c>
      <c r="I469" s="78" t="s">
        <v>775</v>
      </c>
      <c r="K469" s="78" t="s">
        <v>774</v>
      </c>
      <c r="L469" s="78">
        <v>0</v>
      </c>
      <c r="M469" s="78" t="s">
        <v>5</v>
      </c>
    </row>
    <row r="470" spans="1:13" ht="15" customHeight="1" x14ac:dyDescent="0.35">
      <c r="A470" s="78" t="s">
        <v>621</v>
      </c>
      <c r="B470" s="78" t="s">
        <v>625</v>
      </c>
      <c r="C470" s="78">
        <v>2022</v>
      </c>
      <c r="D470" s="78" t="s">
        <v>659</v>
      </c>
      <c r="E470" s="78">
        <v>5.0000000000000001E-3</v>
      </c>
      <c r="F470" s="78">
        <v>0</v>
      </c>
      <c r="G470" s="78">
        <v>0</v>
      </c>
      <c r="H470" s="78">
        <v>0</v>
      </c>
      <c r="I470" s="78" t="s">
        <v>775</v>
      </c>
      <c r="K470" s="78" t="s">
        <v>774</v>
      </c>
      <c r="L470" s="78">
        <v>0</v>
      </c>
      <c r="M470" s="78" t="s">
        <v>5</v>
      </c>
    </row>
    <row r="471" spans="1:13" ht="15" customHeight="1" x14ac:dyDescent="0.35">
      <c r="A471" s="78" t="s">
        <v>621</v>
      </c>
      <c r="B471" s="78" t="s">
        <v>626</v>
      </c>
      <c r="C471" s="78">
        <v>2022</v>
      </c>
      <c r="D471" s="78" t="s">
        <v>751</v>
      </c>
      <c r="E471" s="78">
        <v>3.3000000000000002E-2</v>
      </c>
      <c r="F471" s="78">
        <v>0</v>
      </c>
      <c r="G471" s="78">
        <v>0</v>
      </c>
      <c r="H471" s="78">
        <v>0</v>
      </c>
      <c r="I471" s="78" t="s">
        <v>775</v>
      </c>
      <c r="K471" s="78" t="s">
        <v>774</v>
      </c>
      <c r="L471" s="78">
        <v>0</v>
      </c>
      <c r="M471" s="78" t="s">
        <v>5</v>
      </c>
    </row>
    <row r="472" spans="1:13" ht="15" customHeight="1" x14ac:dyDescent="0.35">
      <c r="A472" s="78" t="s">
        <v>621</v>
      </c>
      <c r="B472" s="78" t="s">
        <v>627</v>
      </c>
      <c r="C472" s="78">
        <v>2022</v>
      </c>
      <c r="D472" s="78" t="s">
        <v>752</v>
      </c>
      <c r="E472" s="78">
        <v>3.1E-2</v>
      </c>
      <c r="F472" s="78">
        <v>0</v>
      </c>
      <c r="G472" s="78">
        <v>0</v>
      </c>
      <c r="H472" s="78">
        <v>0</v>
      </c>
      <c r="I472" s="78" t="s">
        <v>775</v>
      </c>
      <c r="K472" s="78" t="s">
        <v>774</v>
      </c>
      <c r="L472" s="78">
        <v>0</v>
      </c>
      <c r="M472" s="78" t="s">
        <v>5</v>
      </c>
    </row>
  </sheetData>
  <autoFilter ref="A1:Q472" xr:uid="{727365FA-D0EE-4F57-96F8-D6F13A8DC6FF}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CCB54-9CB8-4DFA-ACCA-87797E97C431}">
  <sheetPr>
    <tabColor rgb="FF00B050"/>
  </sheetPr>
  <dimension ref="A1:BX453"/>
  <sheetViews>
    <sheetView zoomScale="115" zoomScaleNormal="115" workbookViewId="0">
      <pane xSplit="2" ySplit="1" topLeftCell="AI2" activePane="bottomRight" state="frozen"/>
      <selection pane="topRight" activeCell="C1" sqref="C1"/>
      <selection pane="bottomLeft" activeCell="A2" sqref="A2"/>
      <selection pane="bottomRight" activeCell="AR441" sqref="AR441"/>
    </sheetView>
  </sheetViews>
  <sheetFormatPr defaultColWidth="8.7265625" defaultRowHeight="14.5" x14ac:dyDescent="0.35"/>
  <cols>
    <col min="1" max="1" width="27.26953125" style="86" customWidth="1"/>
    <col min="2" max="2" width="23.54296875" style="86" customWidth="1"/>
    <col min="3" max="37" width="8.81640625" style="86" bestFit="1" customWidth="1"/>
    <col min="38" max="38" width="14" style="86" bestFit="1" customWidth="1"/>
    <col min="39" max="39" width="8.81640625" style="86" bestFit="1" customWidth="1"/>
    <col min="40" max="40" width="8.7265625" style="86"/>
    <col min="41" max="41" width="14" style="86" bestFit="1" customWidth="1"/>
    <col min="42" max="43" width="9.453125" style="86" bestFit="1" customWidth="1"/>
    <col min="44" max="46" width="8.81640625" style="86" bestFit="1" customWidth="1"/>
    <col min="47" max="49" width="8.7265625" style="86"/>
    <col min="50" max="50" width="14" style="86" bestFit="1" customWidth="1"/>
    <col min="51" max="51" width="8.81640625" style="86" bestFit="1" customWidth="1"/>
    <col min="52" max="52" width="9" style="86" bestFit="1" customWidth="1"/>
    <col min="53" max="53" width="8.81640625" style="86" bestFit="1" customWidth="1"/>
    <col min="54" max="54" width="8.7265625" style="86"/>
    <col min="55" max="55" width="9.26953125" style="86" bestFit="1" customWidth="1"/>
    <col min="56" max="57" width="8.7265625" style="86"/>
    <col min="58" max="61" width="8.81640625" style="86" bestFit="1" customWidth="1"/>
    <col min="62" max="62" width="14" style="86" bestFit="1" customWidth="1"/>
    <col min="63" max="68" width="8.81640625" style="86" bestFit="1" customWidth="1"/>
    <col min="69" max="70" width="8.7265625" style="86"/>
    <col min="71" max="73" width="8.81640625" style="86" bestFit="1" customWidth="1"/>
    <col min="74" max="74" width="10.81640625" style="86" bestFit="1" customWidth="1"/>
    <col min="75" max="75" width="8.7265625" style="86"/>
    <col min="76" max="76" width="8.81640625" style="86" bestFit="1" customWidth="1"/>
    <col min="77" max="16384" width="8.7265625" style="86"/>
  </cols>
  <sheetData>
    <row r="1" spans="1:76" ht="104" x14ac:dyDescent="0.35">
      <c r="A1" s="81" t="s">
        <v>776</v>
      </c>
      <c r="B1" s="81" t="s">
        <v>1</v>
      </c>
      <c r="C1" s="1" t="s">
        <v>795</v>
      </c>
      <c r="D1" s="1" t="s">
        <v>84</v>
      </c>
      <c r="E1" s="1" t="s">
        <v>786</v>
      </c>
      <c r="F1" s="1" t="s">
        <v>139</v>
      </c>
      <c r="G1" s="1" t="s">
        <v>451</v>
      </c>
      <c r="H1" s="1" t="s">
        <v>804</v>
      </c>
      <c r="I1" s="1" t="s">
        <v>83</v>
      </c>
      <c r="J1" s="1" t="s">
        <v>133</v>
      </c>
      <c r="K1" s="1" t="s">
        <v>783</v>
      </c>
      <c r="L1" s="1" t="s">
        <v>791</v>
      </c>
      <c r="M1" s="1" t="s">
        <v>784</v>
      </c>
      <c r="N1" s="1" t="s">
        <v>787</v>
      </c>
      <c r="O1" s="1" t="s">
        <v>793</v>
      </c>
      <c r="P1" s="1" t="s">
        <v>794</v>
      </c>
      <c r="Q1" s="1" t="s">
        <v>806</v>
      </c>
      <c r="R1" s="1" t="s">
        <v>799</v>
      </c>
      <c r="S1" s="1" t="s">
        <v>798</v>
      </c>
      <c r="T1" s="1" t="s">
        <v>800</v>
      </c>
      <c r="U1" s="1" t="s">
        <v>805</v>
      </c>
      <c r="V1" s="1" t="s">
        <v>527</v>
      </c>
      <c r="W1" s="1" t="s">
        <v>143</v>
      </c>
      <c r="X1" s="1" t="s">
        <v>426</v>
      </c>
      <c r="Y1" s="1" t="s">
        <v>588</v>
      </c>
      <c r="Z1" s="1" t="s">
        <v>788</v>
      </c>
      <c r="AA1" s="1" t="s">
        <v>789</v>
      </c>
      <c r="AB1" s="1" t="s">
        <v>790</v>
      </c>
      <c r="AC1" s="1" t="s">
        <v>340</v>
      </c>
      <c r="AD1" s="1" t="s">
        <v>803</v>
      </c>
      <c r="AE1" s="1" t="s">
        <v>796</v>
      </c>
      <c r="AF1" s="1" t="s">
        <v>785</v>
      </c>
      <c r="AG1" s="1" t="s">
        <v>801</v>
      </c>
      <c r="AH1" s="1" t="s">
        <v>802</v>
      </c>
      <c r="AI1" s="1" t="s">
        <v>792</v>
      </c>
      <c r="AJ1" s="1" t="s">
        <v>255</v>
      </c>
      <c r="AK1" s="1" t="s">
        <v>782</v>
      </c>
      <c r="AL1" s="1" t="s">
        <v>797</v>
      </c>
      <c r="AM1" s="82" t="s">
        <v>822</v>
      </c>
      <c r="AN1" s="83"/>
      <c r="AO1" s="84" t="s">
        <v>823</v>
      </c>
      <c r="AP1" s="84" t="s">
        <v>824</v>
      </c>
      <c r="AQ1" s="85" t="s">
        <v>825</v>
      </c>
      <c r="AR1" s="85" t="s">
        <v>826</v>
      </c>
      <c r="AS1" s="85" t="s">
        <v>827</v>
      </c>
      <c r="AT1" s="84" t="s">
        <v>828</v>
      </c>
      <c r="AV1" s="83"/>
      <c r="AW1" s="87" t="s">
        <v>829</v>
      </c>
      <c r="AX1" s="88" t="s">
        <v>830</v>
      </c>
      <c r="AY1" s="89" t="s">
        <v>130</v>
      </c>
      <c r="AZ1" s="89" t="s">
        <v>15</v>
      </c>
      <c r="BA1" s="89" t="s">
        <v>831</v>
      </c>
      <c r="BB1" s="89"/>
      <c r="BC1" s="90" t="s">
        <v>832</v>
      </c>
      <c r="BF1" s="86" t="s">
        <v>833</v>
      </c>
      <c r="BG1" s="86" t="s">
        <v>834</v>
      </c>
      <c r="BH1" s="86" t="s">
        <v>835</v>
      </c>
      <c r="BI1" s="86" t="s">
        <v>836</v>
      </c>
      <c r="BJ1" s="91" t="s">
        <v>244</v>
      </c>
      <c r="BK1" s="92" t="s">
        <v>837</v>
      </c>
      <c r="BL1" s="92" t="s">
        <v>838</v>
      </c>
      <c r="BM1" s="92" t="s">
        <v>839</v>
      </c>
      <c r="BN1" s="93" t="s">
        <v>840</v>
      </c>
      <c r="BO1" s="93" t="s">
        <v>1010</v>
      </c>
      <c r="BP1" s="91" t="s">
        <v>841</v>
      </c>
      <c r="BS1" s="94" t="s">
        <v>842</v>
      </c>
      <c r="BT1" s="95" t="s">
        <v>843</v>
      </c>
      <c r="BU1" s="95" t="s">
        <v>844</v>
      </c>
      <c r="BV1" s="94" t="s">
        <v>845</v>
      </c>
      <c r="BW1" s="94"/>
      <c r="BX1" s="94" t="s">
        <v>846</v>
      </c>
    </row>
    <row r="2" spans="1:76" x14ac:dyDescent="0.35">
      <c r="A2" s="96" t="s">
        <v>3</v>
      </c>
      <c r="B2" s="96" t="s">
        <v>4</v>
      </c>
      <c r="C2" s="86">
        <v>0</v>
      </c>
      <c r="D2" s="86">
        <v>0</v>
      </c>
      <c r="E2" s="86">
        <v>0</v>
      </c>
      <c r="F2" s="86">
        <v>0</v>
      </c>
      <c r="G2" s="86">
        <v>0</v>
      </c>
      <c r="H2" s="86">
        <v>0</v>
      </c>
      <c r="I2" s="86">
        <v>0</v>
      </c>
      <c r="J2" s="86">
        <v>0</v>
      </c>
      <c r="K2" s="86">
        <v>0</v>
      </c>
      <c r="L2" s="86">
        <v>0</v>
      </c>
      <c r="M2" s="86">
        <v>0</v>
      </c>
      <c r="N2" s="86">
        <v>0</v>
      </c>
      <c r="O2" s="86">
        <v>0</v>
      </c>
      <c r="P2" s="86">
        <v>0</v>
      </c>
      <c r="Q2" s="86">
        <v>0</v>
      </c>
      <c r="R2" s="86">
        <v>8.9629999999999992</v>
      </c>
      <c r="S2" s="86">
        <v>0</v>
      </c>
      <c r="T2" s="86">
        <v>0</v>
      </c>
      <c r="U2" s="86">
        <v>0</v>
      </c>
      <c r="V2" s="86">
        <v>0</v>
      </c>
      <c r="W2" s="86">
        <v>0</v>
      </c>
      <c r="X2" s="86">
        <v>0.28999999999999998</v>
      </c>
      <c r="Y2" s="86">
        <v>0</v>
      </c>
      <c r="Z2" s="86">
        <v>0</v>
      </c>
      <c r="AA2" s="86">
        <v>0</v>
      </c>
      <c r="AB2" s="86">
        <v>0</v>
      </c>
      <c r="AC2" s="86">
        <v>0</v>
      </c>
      <c r="AD2" s="86">
        <v>0</v>
      </c>
      <c r="AE2" s="86">
        <v>0</v>
      </c>
      <c r="AF2" s="86">
        <v>0</v>
      </c>
      <c r="AG2" s="86">
        <v>0</v>
      </c>
      <c r="AH2" s="86">
        <v>0</v>
      </c>
      <c r="AI2" s="86">
        <v>0</v>
      </c>
      <c r="AJ2" s="86">
        <v>0</v>
      </c>
      <c r="AK2" s="86">
        <v>0</v>
      </c>
      <c r="AL2" s="86">
        <v>0.153</v>
      </c>
      <c r="AM2" s="86">
        <v>0</v>
      </c>
      <c r="AO2" s="86">
        <v>9.4059999999999988</v>
      </c>
      <c r="AP2" s="86">
        <v>9.4059999999999988</v>
      </c>
      <c r="AQ2" s="86">
        <v>7.78</v>
      </c>
      <c r="AR2" s="86">
        <v>0</v>
      </c>
      <c r="AS2" s="86">
        <v>0</v>
      </c>
      <c r="AT2" s="97">
        <v>0.82713161811609626</v>
      </c>
      <c r="AX2" s="86">
        <v>0.153</v>
      </c>
      <c r="AY2" s="86">
        <v>0</v>
      </c>
      <c r="AZ2" s="86">
        <v>0</v>
      </c>
      <c r="BA2" s="86">
        <v>8.9629999999999992</v>
      </c>
      <c r="BC2" s="86">
        <v>9.2529999999999983</v>
      </c>
      <c r="BF2" s="86">
        <v>0</v>
      </c>
      <c r="BG2" s="86">
        <v>0</v>
      </c>
      <c r="BH2" s="86">
        <v>8.9629999999999992</v>
      </c>
      <c r="BI2" s="86">
        <v>0.28999999999999998</v>
      </c>
      <c r="BJ2" s="86">
        <v>0.153</v>
      </c>
      <c r="BK2" s="86">
        <v>0</v>
      </c>
      <c r="BL2" s="86">
        <v>0.46</v>
      </c>
      <c r="BM2" s="86">
        <v>0</v>
      </c>
      <c r="BN2" s="86" t="s">
        <v>6</v>
      </c>
      <c r="BO2" s="86" t="s">
        <v>6</v>
      </c>
      <c r="BP2" s="86">
        <v>9.4059999999999988</v>
      </c>
      <c r="BS2" s="98">
        <v>0</v>
      </c>
      <c r="BT2" s="98">
        <v>7.4824580055283868E-3</v>
      </c>
      <c r="BU2" s="98">
        <v>0.96168615777163524</v>
      </c>
      <c r="BV2" s="98">
        <v>3.0831384222836489E-2</v>
      </c>
      <c r="BX2" s="98">
        <v>1</v>
      </c>
    </row>
    <row r="3" spans="1:76" x14ac:dyDescent="0.35">
      <c r="A3" s="96" t="s">
        <v>3</v>
      </c>
      <c r="B3" s="96" t="s">
        <v>7</v>
      </c>
      <c r="C3" s="86">
        <v>0</v>
      </c>
      <c r="D3" s="86">
        <v>0.34899999999999998</v>
      </c>
      <c r="E3" s="86">
        <v>0</v>
      </c>
      <c r="F3" s="86">
        <v>0</v>
      </c>
      <c r="G3" s="86">
        <v>0</v>
      </c>
      <c r="H3" s="86">
        <v>0</v>
      </c>
      <c r="I3" s="86">
        <v>0</v>
      </c>
      <c r="J3" s="86">
        <v>0</v>
      </c>
      <c r="K3" s="86">
        <v>0</v>
      </c>
      <c r="L3" s="86">
        <v>0</v>
      </c>
      <c r="M3" s="86">
        <v>0</v>
      </c>
      <c r="N3" s="86">
        <v>0</v>
      </c>
      <c r="O3" s="86">
        <v>0</v>
      </c>
      <c r="P3" s="86">
        <v>0</v>
      </c>
      <c r="Q3" s="86">
        <v>19.798999999999999</v>
      </c>
      <c r="R3" s="86">
        <v>0</v>
      </c>
      <c r="S3" s="86">
        <v>0</v>
      </c>
      <c r="T3" s="86">
        <v>0</v>
      </c>
      <c r="U3" s="86">
        <v>0</v>
      </c>
      <c r="V3" s="86">
        <v>0</v>
      </c>
      <c r="W3" s="86">
        <v>0</v>
      </c>
      <c r="X3" s="86">
        <v>0</v>
      </c>
      <c r="Y3" s="86">
        <v>0</v>
      </c>
      <c r="Z3" s="86">
        <v>0</v>
      </c>
      <c r="AA3" s="86">
        <v>0</v>
      </c>
      <c r="AB3" s="86">
        <v>0</v>
      </c>
      <c r="AC3" s="86">
        <v>0</v>
      </c>
      <c r="AD3" s="86">
        <v>0</v>
      </c>
      <c r="AE3" s="86">
        <v>0</v>
      </c>
      <c r="AF3" s="86">
        <v>0</v>
      </c>
      <c r="AG3" s="86">
        <v>0</v>
      </c>
      <c r="AH3" s="86">
        <v>0</v>
      </c>
      <c r="AI3" s="86">
        <v>0</v>
      </c>
      <c r="AJ3" s="86">
        <v>0</v>
      </c>
      <c r="AK3" s="86">
        <v>0</v>
      </c>
      <c r="AL3" s="86">
        <v>0.61199999999999999</v>
      </c>
      <c r="AM3" s="86">
        <v>0</v>
      </c>
      <c r="AO3" s="86">
        <v>20.759999999999998</v>
      </c>
      <c r="AP3" s="86">
        <v>20.759999999999998</v>
      </c>
      <c r="AQ3" s="86">
        <v>15.539</v>
      </c>
      <c r="AR3" s="86">
        <v>0</v>
      </c>
      <c r="AS3" s="86">
        <v>0</v>
      </c>
      <c r="AT3" s="97">
        <v>0.74850674373795767</v>
      </c>
      <c r="AX3" s="86">
        <v>0.61199999999999999</v>
      </c>
      <c r="AY3" s="86">
        <v>0</v>
      </c>
      <c r="AZ3" s="86">
        <v>19.798999999999999</v>
      </c>
      <c r="BA3" s="86">
        <v>0</v>
      </c>
      <c r="BC3" s="86">
        <v>19.798999999999999</v>
      </c>
      <c r="BF3" s="86">
        <v>0.34899999999999998</v>
      </c>
      <c r="BG3" s="86">
        <v>0</v>
      </c>
      <c r="BH3" s="86">
        <v>19.798999999999999</v>
      </c>
      <c r="BI3" s="86">
        <v>0</v>
      </c>
      <c r="BJ3" s="86">
        <v>0.61199999999999999</v>
      </c>
      <c r="BK3" s="86">
        <v>0</v>
      </c>
      <c r="BL3" s="86">
        <v>0.46</v>
      </c>
      <c r="BM3" s="86">
        <v>0</v>
      </c>
      <c r="BN3" s="86" t="s">
        <v>6</v>
      </c>
      <c r="BO3" s="86" t="s">
        <v>6</v>
      </c>
      <c r="BP3" s="86">
        <v>20.759999999999998</v>
      </c>
      <c r="BS3" s="98">
        <v>1.6811175337186898E-2</v>
      </c>
      <c r="BT3" s="98">
        <v>1.3560693641618498E-2</v>
      </c>
      <c r="BU3" s="98">
        <v>0.96962813102119472</v>
      </c>
      <c r="BV3" s="98">
        <v>0</v>
      </c>
      <c r="BX3" s="98">
        <v>1</v>
      </c>
    </row>
    <row r="4" spans="1:76" x14ac:dyDescent="0.35">
      <c r="A4" s="96" t="s">
        <v>3</v>
      </c>
      <c r="B4" s="96" t="s">
        <v>8</v>
      </c>
      <c r="C4" s="86">
        <v>0</v>
      </c>
      <c r="D4" s="86">
        <v>0.501</v>
      </c>
      <c r="E4" s="86">
        <v>0</v>
      </c>
      <c r="F4" s="86">
        <v>0</v>
      </c>
      <c r="G4" s="86">
        <v>0</v>
      </c>
      <c r="H4" s="86">
        <v>0</v>
      </c>
      <c r="I4" s="86">
        <v>62.668999999999997</v>
      </c>
      <c r="J4" s="86">
        <v>0</v>
      </c>
      <c r="K4" s="86">
        <v>0</v>
      </c>
      <c r="L4" s="86">
        <v>0</v>
      </c>
      <c r="M4" s="86">
        <v>0</v>
      </c>
      <c r="N4" s="86">
        <v>0</v>
      </c>
      <c r="O4" s="86">
        <v>0</v>
      </c>
      <c r="P4" s="86">
        <v>0</v>
      </c>
      <c r="Q4" s="86">
        <v>51.616999999999997</v>
      </c>
      <c r="R4" s="86">
        <v>0</v>
      </c>
      <c r="S4" s="86">
        <v>0</v>
      </c>
      <c r="T4" s="86">
        <v>0</v>
      </c>
      <c r="U4" s="86">
        <v>0</v>
      </c>
      <c r="V4" s="86">
        <v>0</v>
      </c>
      <c r="W4" s="86">
        <v>0</v>
      </c>
      <c r="X4" s="86">
        <v>0</v>
      </c>
      <c r="Y4" s="86">
        <v>0</v>
      </c>
      <c r="Z4" s="86">
        <v>0</v>
      </c>
      <c r="AA4" s="86">
        <v>0</v>
      </c>
      <c r="AB4" s="86">
        <v>0</v>
      </c>
      <c r="AC4" s="86">
        <v>0</v>
      </c>
      <c r="AD4" s="86">
        <v>0</v>
      </c>
      <c r="AE4" s="86">
        <v>0</v>
      </c>
      <c r="AF4" s="86">
        <v>0</v>
      </c>
      <c r="AG4" s="86">
        <v>0</v>
      </c>
      <c r="AH4" s="86">
        <v>0</v>
      </c>
      <c r="AI4" s="86">
        <v>5.77</v>
      </c>
      <c r="AJ4" s="86">
        <v>18.221</v>
      </c>
      <c r="AK4" s="86">
        <v>0</v>
      </c>
      <c r="AL4" s="86">
        <v>3.4910000000000001</v>
      </c>
      <c r="AM4" s="86">
        <v>0</v>
      </c>
      <c r="AO4" s="86">
        <v>142.26900000000001</v>
      </c>
      <c r="AP4" s="86">
        <v>142.26900000000001</v>
      </c>
      <c r="AQ4" s="86">
        <v>102.71599999999999</v>
      </c>
      <c r="AR4" s="86">
        <v>0</v>
      </c>
      <c r="AS4" s="86">
        <v>0</v>
      </c>
      <c r="AT4" s="97">
        <v>0.72198440981520917</v>
      </c>
      <c r="AX4" s="86">
        <v>3.4910000000000001</v>
      </c>
      <c r="AY4" s="86">
        <v>0</v>
      </c>
      <c r="AZ4" s="86">
        <v>51.616999999999997</v>
      </c>
      <c r="BA4" s="86">
        <v>0</v>
      </c>
      <c r="BC4" s="86">
        <v>51.616999999999997</v>
      </c>
      <c r="BF4" s="86">
        <v>0.501</v>
      </c>
      <c r="BG4" s="86">
        <v>0</v>
      </c>
      <c r="BH4" s="86">
        <v>51.616999999999997</v>
      </c>
      <c r="BI4" s="86">
        <v>86.66</v>
      </c>
      <c r="BJ4" s="86">
        <v>3.4910000000000001</v>
      </c>
      <c r="BK4" s="86">
        <v>0</v>
      </c>
      <c r="BL4" s="86">
        <v>0.46</v>
      </c>
      <c r="BM4" s="86">
        <v>0</v>
      </c>
      <c r="BN4" s="86" t="s">
        <v>6</v>
      </c>
      <c r="BO4" s="86" t="s">
        <v>6</v>
      </c>
      <c r="BP4" s="86">
        <v>142.26900000000001</v>
      </c>
      <c r="BS4" s="98">
        <v>3.5214980072960375E-3</v>
      </c>
      <c r="BT4" s="98">
        <v>1.128749059879524E-2</v>
      </c>
      <c r="BU4" s="98">
        <v>0.37606323232749223</v>
      </c>
      <c r="BV4" s="98">
        <v>0.60912777906641635</v>
      </c>
      <c r="BX4" s="98">
        <v>0.99999999999999978</v>
      </c>
    </row>
    <row r="5" spans="1:76" x14ac:dyDescent="0.35">
      <c r="A5" s="96" t="s">
        <v>3</v>
      </c>
      <c r="B5" s="96" t="s">
        <v>9</v>
      </c>
      <c r="C5" s="86">
        <v>0</v>
      </c>
      <c r="D5" s="86">
        <v>5.8000000000000003E-2</v>
      </c>
      <c r="E5" s="86">
        <v>0</v>
      </c>
      <c r="F5" s="86">
        <v>0</v>
      </c>
      <c r="G5" s="86">
        <v>0</v>
      </c>
      <c r="H5" s="86">
        <v>0</v>
      </c>
      <c r="I5" s="86">
        <v>0</v>
      </c>
      <c r="J5" s="86">
        <v>0</v>
      </c>
      <c r="K5" s="86">
        <v>0</v>
      </c>
      <c r="L5" s="86">
        <v>0</v>
      </c>
      <c r="M5" s="86">
        <v>0</v>
      </c>
      <c r="N5" s="86">
        <v>0</v>
      </c>
      <c r="O5" s="86">
        <v>0</v>
      </c>
      <c r="P5" s="86">
        <v>0</v>
      </c>
      <c r="Q5" s="86">
        <v>24.155999999999999</v>
      </c>
      <c r="R5" s="86">
        <v>0.76400000000000001</v>
      </c>
      <c r="S5" s="86">
        <v>0</v>
      </c>
      <c r="T5" s="86">
        <v>0</v>
      </c>
      <c r="U5" s="86">
        <v>0</v>
      </c>
      <c r="V5" s="86">
        <v>0</v>
      </c>
      <c r="W5" s="86">
        <v>0</v>
      </c>
      <c r="X5" s="86">
        <v>0</v>
      </c>
      <c r="Y5" s="86">
        <v>0</v>
      </c>
      <c r="Z5" s="86">
        <v>0</v>
      </c>
      <c r="AA5" s="86">
        <v>0</v>
      </c>
      <c r="AB5" s="86">
        <v>0</v>
      </c>
      <c r="AC5" s="86">
        <v>0</v>
      </c>
      <c r="AD5" s="86">
        <v>0</v>
      </c>
      <c r="AE5" s="86">
        <v>0</v>
      </c>
      <c r="AF5" s="86">
        <v>0</v>
      </c>
      <c r="AG5" s="86">
        <v>0</v>
      </c>
      <c r="AH5" s="86">
        <v>0</v>
      </c>
      <c r="AI5" s="86">
        <v>2.3980000000000001</v>
      </c>
      <c r="AJ5" s="86">
        <v>0</v>
      </c>
      <c r="AK5" s="86">
        <v>0</v>
      </c>
      <c r="AL5" s="86">
        <v>0.55000000000000004</v>
      </c>
      <c r="AM5" s="86">
        <v>0</v>
      </c>
      <c r="AO5" s="86">
        <v>27.925999999999998</v>
      </c>
      <c r="AP5" s="86">
        <v>27.925999999999998</v>
      </c>
      <c r="AQ5" s="86">
        <v>22.411999999999999</v>
      </c>
      <c r="AR5" s="86">
        <v>0</v>
      </c>
      <c r="AS5" s="86">
        <v>0</v>
      </c>
      <c r="AT5" s="97">
        <v>0.80254959535916348</v>
      </c>
      <c r="AX5" s="86">
        <v>0.55000000000000004</v>
      </c>
      <c r="AY5" s="86">
        <v>0</v>
      </c>
      <c r="AZ5" s="86">
        <v>24.155999999999999</v>
      </c>
      <c r="BA5" s="86">
        <v>0.76400000000000001</v>
      </c>
      <c r="BC5" s="86">
        <v>24.919999999999998</v>
      </c>
      <c r="BF5" s="86">
        <v>5.8000000000000003E-2</v>
      </c>
      <c r="BG5" s="86">
        <v>0</v>
      </c>
      <c r="BH5" s="86">
        <v>24.919999999999998</v>
      </c>
      <c r="BI5" s="86">
        <v>2.3980000000000001</v>
      </c>
      <c r="BJ5" s="86">
        <v>0.55000000000000004</v>
      </c>
      <c r="BK5" s="86">
        <v>0</v>
      </c>
      <c r="BL5" s="86">
        <v>0.46</v>
      </c>
      <c r="BM5" s="86">
        <v>0</v>
      </c>
      <c r="BN5" s="86" t="s">
        <v>6</v>
      </c>
      <c r="BO5" s="86" t="s">
        <v>6</v>
      </c>
      <c r="BP5" s="86">
        <v>27.925999999999998</v>
      </c>
      <c r="BS5" s="98">
        <v>2.0769175678579106E-3</v>
      </c>
      <c r="BT5" s="98">
        <v>9.0596576666905418E-3</v>
      </c>
      <c r="BU5" s="98">
        <v>0.90299362601160205</v>
      </c>
      <c r="BV5" s="98">
        <v>8.5869798753849466E-2</v>
      </c>
      <c r="BX5" s="98">
        <v>1</v>
      </c>
    </row>
    <row r="6" spans="1:76" x14ac:dyDescent="0.35">
      <c r="A6" s="96" t="s">
        <v>3</v>
      </c>
      <c r="B6" s="96" t="s">
        <v>10</v>
      </c>
      <c r="C6" s="86">
        <v>0</v>
      </c>
      <c r="D6" s="86">
        <v>0.58099999999999996</v>
      </c>
      <c r="E6" s="86">
        <v>0</v>
      </c>
      <c r="F6" s="86">
        <v>0</v>
      </c>
      <c r="G6" s="86">
        <v>0</v>
      </c>
      <c r="H6" s="86">
        <v>0</v>
      </c>
      <c r="I6" s="86">
        <v>0</v>
      </c>
      <c r="J6" s="86">
        <v>0</v>
      </c>
      <c r="K6" s="86">
        <v>0</v>
      </c>
      <c r="L6" s="86">
        <v>0</v>
      </c>
      <c r="M6" s="86">
        <v>0</v>
      </c>
      <c r="N6" s="86">
        <v>0</v>
      </c>
      <c r="O6" s="86">
        <v>0</v>
      </c>
      <c r="P6" s="86">
        <v>0</v>
      </c>
      <c r="Q6" s="86">
        <v>67.391999999999996</v>
      </c>
      <c r="R6" s="86">
        <v>0.186</v>
      </c>
      <c r="S6" s="86">
        <v>0</v>
      </c>
      <c r="T6" s="86">
        <v>0</v>
      </c>
      <c r="U6" s="86">
        <v>0</v>
      </c>
      <c r="V6" s="86">
        <v>0</v>
      </c>
      <c r="W6" s="86">
        <v>0</v>
      </c>
      <c r="X6" s="86">
        <v>0</v>
      </c>
      <c r="Y6" s="86">
        <v>0</v>
      </c>
      <c r="Z6" s="86">
        <v>0</v>
      </c>
      <c r="AA6" s="86">
        <v>0</v>
      </c>
      <c r="AB6" s="86">
        <v>0</v>
      </c>
      <c r="AC6" s="86">
        <v>0</v>
      </c>
      <c r="AD6" s="86">
        <v>0</v>
      </c>
      <c r="AE6" s="86">
        <v>0</v>
      </c>
      <c r="AF6" s="86">
        <v>0</v>
      </c>
      <c r="AG6" s="86">
        <v>0</v>
      </c>
      <c r="AH6" s="86">
        <v>0</v>
      </c>
      <c r="AI6" s="86">
        <v>9.6170000000000009</v>
      </c>
      <c r="AJ6" s="86">
        <v>0</v>
      </c>
      <c r="AK6" s="86">
        <v>0</v>
      </c>
      <c r="AL6" s="86">
        <v>2.7930000000000001</v>
      </c>
      <c r="AM6" s="86">
        <v>0</v>
      </c>
      <c r="AO6" s="86">
        <v>80.569000000000017</v>
      </c>
      <c r="AP6" s="86">
        <v>80.569000000000017</v>
      </c>
      <c r="AQ6" s="86">
        <v>62.655999999999999</v>
      </c>
      <c r="AR6" s="86">
        <v>0</v>
      </c>
      <c r="AS6" s="86">
        <v>0</v>
      </c>
      <c r="AT6" s="97">
        <v>0.77766883044347068</v>
      </c>
      <c r="AX6" s="86">
        <v>2.7930000000000001</v>
      </c>
      <c r="AY6" s="86">
        <v>0</v>
      </c>
      <c r="AZ6" s="86">
        <v>67.391999999999996</v>
      </c>
      <c r="BA6" s="86">
        <v>0.186</v>
      </c>
      <c r="BC6" s="86">
        <v>67.578000000000003</v>
      </c>
      <c r="BF6" s="86">
        <v>0.58099999999999996</v>
      </c>
      <c r="BG6" s="86">
        <v>0</v>
      </c>
      <c r="BH6" s="86">
        <v>67.578000000000003</v>
      </c>
      <c r="BI6" s="86">
        <v>9.6170000000000009</v>
      </c>
      <c r="BJ6" s="86">
        <v>2.7930000000000001</v>
      </c>
      <c r="BK6" s="86">
        <v>0</v>
      </c>
      <c r="BL6" s="86">
        <v>0.46</v>
      </c>
      <c r="BM6" s="86">
        <v>0</v>
      </c>
      <c r="BN6" s="86" t="s">
        <v>6</v>
      </c>
      <c r="BO6" s="86" t="s">
        <v>6</v>
      </c>
      <c r="BP6" s="86">
        <v>80.569000000000017</v>
      </c>
      <c r="BS6" s="98">
        <v>7.2112102669761305E-3</v>
      </c>
      <c r="BT6" s="98">
        <v>1.5946331715672279E-2</v>
      </c>
      <c r="BU6" s="98">
        <v>0.85747893110253304</v>
      </c>
      <c r="BV6" s="98">
        <v>0.11936352691481834</v>
      </c>
      <c r="BX6" s="98">
        <v>0.99999999999999978</v>
      </c>
    </row>
    <row r="7" spans="1:76" x14ac:dyDescent="0.35">
      <c r="A7" s="96" t="s">
        <v>3</v>
      </c>
      <c r="B7" s="96" t="s">
        <v>11</v>
      </c>
      <c r="C7" s="86">
        <v>0</v>
      </c>
      <c r="D7" s="86">
        <v>0</v>
      </c>
      <c r="E7" s="86">
        <v>0</v>
      </c>
      <c r="F7" s="86">
        <v>0</v>
      </c>
      <c r="G7" s="86">
        <v>0</v>
      </c>
      <c r="H7" s="86">
        <v>0</v>
      </c>
      <c r="I7" s="86">
        <v>0</v>
      </c>
      <c r="J7" s="86">
        <v>0</v>
      </c>
      <c r="K7" s="86">
        <v>0</v>
      </c>
      <c r="L7" s="86">
        <v>0</v>
      </c>
      <c r="M7" s="86">
        <v>0</v>
      </c>
      <c r="N7" s="86">
        <v>0</v>
      </c>
      <c r="O7" s="86">
        <v>0</v>
      </c>
      <c r="P7" s="86">
        <v>0</v>
      </c>
      <c r="Q7" s="86">
        <v>29.495999999999999</v>
      </c>
      <c r="R7" s="86">
        <v>0</v>
      </c>
      <c r="S7" s="86">
        <v>0</v>
      </c>
      <c r="T7" s="86">
        <v>0</v>
      </c>
      <c r="U7" s="86">
        <v>0</v>
      </c>
      <c r="V7" s="86">
        <v>0</v>
      </c>
      <c r="W7" s="86">
        <v>0</v>
      </c>
      <c r="X7" s="86">
        <v>3.8260000000000001</v>
      </c>
      <c r="Y7" s="86">
        <v>0</v>
      </c>
      <c r="Z7" s="86">
        <v>0</v>
      </c>
      <c r="AA7" s="86">
        <v>0</v>
      </c>
      <c r="AB7" s="86">
        <v>0</v>
      </c>
      <c r="AC7" s="86">
        <v>0</v>
      </c>
      <c r="AD7" s="86">
        <v>0</v>
      </c>
      <c r="AE7" s="86">
        <v>0</v>
      </c>
      <c r="AF7" s="86">
        <v>0</v>
      </c>
      <c r="AG7" s="86">
        <v>0</v>
      </c>
      <c r="AH7" s="86">
        <v>0</v>
      </c>
      <c r="AI7" s="86">
        <v>3.0089999999999999</v>
      </c>
      <c r="AJ7" s="86">
        <v>0</v>
      </c>
      <c r="AK7" s="86">
        <v>0</v>
      </c>
      <c r="AL7" s="86">
        <v>0.96299999999999997</v>
      </c>
      <c r="AM7" s="86">
        <v>0</v>
      </c>
      <c r="AO7" s="86">
        <v>37.293999999999997</v>
      </c>
      <c r="AP7" s="86">
        <v>37.293999999999997</v>
      </c>
      <c r="AQ7" s="86">
        <v>27.524000000000001</v>
      </c>
      <c r="AR7" s="86">
        <v>0</v>
      </c>
      <c r="AS7" s="86">
        <v>0</v>
      </c>
      <c r="AT7" s="97">
        <v>0.73802756475572484</v>
      </c>
      <c r="AX7" s="86">
        <v>0.96299999999999997</v>
      </c>
      <c r="AY7" s="86">
        <v>0</v>
      </c>
      <c r="AZ7" s="86">
        <v>29.495999999999999</v>
      </c>
      <c r="BA7" s="86">
        <v>0</v>
      </c>
      <c r="BC7" s="86">
        <v>33.321999999999996</v>
      </c>
      <c r="BF7" s="86">
        <v>0</v>
      </c>
      <c r="BG7" s="86">
        <v>0</v>
      </c>
      <c r="BH7" s="86">
        <v>29.495999999999999</v>
      </c>
      <c r="BI7" s="86">
        <v>6.835</v>
      </c>
      <c r="BJ7" s="86">
        <v>0.96299999999999997</v>
      </c>
      <c r="BK7" s="86">
        <v>0</v>
      </c>
      <c r="BL7" s="86">
        <v>0.46</v>
      </c>
      <c r="BM7" s="86">
        <v>0</v>
      </c>
      <c r="BN7" s="86" t="s">
        <v>6</v>
      </c>
      <c r="BO7" s="86" t="s">
        <v>6</v>
      </c>
      <c r="BP7" s="86">
        <v>37.293999999999997</v>
      </c>
      <c r="BS7" s="98">
        <v>0</v>
      </c>
      <c r="BT7" s="98">
        <v>1.1878050088486084E-2</v>
      </c>
      <c r="BU7" s="98">
        <v>0.80484850109937256</v>
      </c>
      <c r="BV7" s="98">
        <v>0.18327344881214139</v>
      </c>
      <c r="BX7" s="98">
        <v>1</v>
      </c>
    </row>
    <row r="8" spans="1:76" x14ac:dyDescent="0.35">
      <c r="A8" s="96" t="s">
        <v>3</v>
      </c>
      <c r="B8" s="96" t="s">
        <v>12</v>
      </c>
      <c r="C8" s="86">
        <v>0</v>
      </c>
      <c r="D8" s="86">
        <v>1.6659999999999999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0</v>
      </c>
      <c r="AC8" s="86">
        <v>0</v>
      </c>
      <c r="AD8" s="86">
        <v>0</v>
      </c>
      <c r="AE8" s="86">
        <v>0</v>
      </c>
      <c r="AF8" s="86">
        <v>0</v>
      </c>
      <c r="AG8" s="86">
        <v>0</v>
      </c>
      <c r="AH8" s="86">
        <v>0</v>
      </c>
      <c r="AI8" s="86">
        <v>0</v>
      </c>
      <c r="AJ8" s="86">
        <v>76.540000000000006</v>
      </c>
      <c r="AK8" s="86">
        <v>0</v>
      </c>
      <c r="AL8" s="86">
        <v>3.7999999999999999E-2</v>
      </c>
      <c r="AM8" s="86">
        <v>0</v>
      </c>
      <c r="AO8" s="86">
        <v>78.244</v>
      </c>
      <c r="AP8" s="86">
        <v>78.244</v>
      </c>
      <c r="AQ8" s="86">
        <v>63.627000000000002</v>
      </c>
      <c r="AR8" s="86">
        <v>0</v>
      </c>
      <c r="AS8" s="86">
        <v>0</v>
      </c>
      <c r="AT8" s="97">
        <v>0.81318695363222737</v>
      </c>
      <c r="AX8" s="86">
        <v>3.7999999999999999E-2</v>
      </c>
      <c r="AY8" s="86">
        <v>0</v>
      </c>
      <c r="AZ8" s="86">
        <v>0</v>
      </c>
      <c r="BA8" s="86">
        <v>0</v>
      </c>
      <c r="BC8" s="86">
        <v>0</v>
      </c>
      <c r="BF8" s="86">
        <v>1.6659999999999999</v>
      </c>
      <c r="BG8" s="86">
        <v>0</v>
      </c>
      <c r="BH8" s="86">
        <v>0</v>
      </c>
      <c r="BI8" s="86">
        <v>76.540000000000006</v>
      </c>
      <c r="BJ8" s="86">
        <v>3.7999999999999999E-2</v>
      </c>
      <c r="BK8" s="86">
        <v>0</v>
      </c>
      <c r="BL8" s="86">
        <v>0.46</v>
      </c>
      <c r="BM8" s="86">
        <v>0</v>
      </c>
      <c r="BN8" s="86" t="s">
        <v>6</v>
      </c>
      <c r="BO8" s="86" t="s">
        <v>6</v>
      </c>
      <c r="BP8" s="86">
        <v>78.244</v>
      </c>
      <c r="BS8" s="98">
        <v>2.1292367465875976E-2</v>
      </c>
      <c r="BT8" s="98">
        <v>2.2340371146669391E-4</v>
      </c>
      <c r="BU8" s="98">
        <v>2.6225653085220593E-4</v>
      </c>
      <c r="BV8" s="98">
        <v>0.97822197229180519</v>
      </c>
      <c r="BX8" s="98">
        <v>1</v>
      </c>
    </row>
    <row r="9" spans="1:76" x14ac:dyDescent="0.35">
      <c r="A9" s="96" t="s">
        <v>3</v>
      </c>
      <c r="B9" s="96" t="s">
        <v>13</v>
      </c>
      <c r="C9" s="86">
        <v>0</v>
      </c>
      <c r="D9" s="86">
        <v>0.107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86">
        <v>25.306000000000001</v>
      </c>
      <c r="R9" s="86">
        <v>0</v>
      </c>
      <c r="S9" s="86">
        <v>0</v>
      </c>
      <c r="T9" s="86">
        <v>0</v>
      </c>
      <c r="U9" s="86">
        <v>0</v>
      </c>
      <c r="V9" s="86">
        <v>0</v>
      </c>
      <c r="W9" s="86">
        <v>0.22500000000000001</v>
      </c>
      <c r="X9" s="86">
        <v>0</v>
      </c>
      <c r="Y9" s="86">
        <v>0</v>
      </c>
      <c r="Z9" s="86">
        <v>0</v>
      </c>
      <c r="AA9" s="86">
        <v>0</v>
      </c>
      <c r="AB9" s="86">
        <v>0</v>
      </c>
      <c r="AC9" s="86">
        <v>0</v>
      </c>
      <c r="AD9" s="86">
        <v>0</v>
      </c>
      <c r="AE9" s="86">
        <v>0</v>
      </c>
      <c r="AF9" s="86">
        <v>0</v>
      </c>
      <c r="AG9" s="86">
        <v>0</v>
      </c>
      <c r="AH9" s="86">
        <v>0</v>
      </c>
      <c r="AI9" s="86">
        <v>0</v>
      </c>
      <c r="AJ9" s="86">
        <v>0</v>
      </c>
      <c r="AK9" s="86">
        <v>0</v>
      </c>
      <c r="AL9" s="86">
        <v>0.77900000000000003</v>
      </c>
      <c r="AM9" s="86">
        <v>0</v>
      </c>
      <c r="AO9" s="86">
        <v>26.417000000000002</v>
      </c>
      <c r="AP9" s="86">
        <v>26.417000000000002</v>
      </c>
      <c r="AQ9" s="86">
        <v>22.521999999999998</v>
      </c>
      <c r="AR9" s="86">
        <v>0</v>
      </c>
      <c r="AS9" s="86">
        <v>0</v>
      </c>
      <c r="AT9" s="97">
        <v>0.85255706552598698</v>
      </c>
      <c r="AX9" s="86">
        <v>0.77900000000000003</v>
      </c>
      <c r="AY9" s="86">
        <v>0</v>
      </c>
      <c r="AZ9" s="86">
        <v>25.306000000000001</v>
      </c>
      <c r="BA9" s="86">
        <v>0</v>
      </c>
      <c r="BC9" s="86">
        <v>25.531000000000002</v>
      </c>
      <c r="BF9" s="86">
        <v>0.107</v>
      </c>
      <c r="BG9" s="86">
        <v>0</v>
      </c>
      <c r="BH9" s="86">
        <v>25.531000000000002</v>
      </c>
      <c r="BI9" s="86">
        <v>0</v>
      </c>
      <c r="BJ9" s="86">
        <v>0.77900000000000003</v>
      </c>
      <c r="BK9" s="86">
        <v>0</v>
      </c>
      <c r="BL9" s="86">
        <v>0.46</v>
      </c>
      <c r="BM9" s="86">
        <v>0</v>
      </c>
      <c r="BN9" s="86" t="s">
        <v>6</v>
      </c>
      <c r="BO9" s="86" t="s">
        <v>6</v>
      </c>
      <c r="BP9" s="86">
        <v>26.417000000000002</v>
      </c>
      <c r="BS9" s="98">
        <v>4.0504220766930379E-3</v>
      </c>
      <c r="BT9" s="98">
        <v>1.3564749971609192E-2</v>
      </c>
      <c r="BU9" s="98">
        <v>0.9823848279516979</v>
      </c>
      <c r="BV9" s="98">
        <v>0</v>
      </c>
      <c r="BX9" s="98">
        <v>1.0000000000000002</v>
      </c>
    </row>
    <row r="10" spans="1:76" x14ac:dyDescent="0.35">
      <c r="A10" s="96" t="s">
        <v>3</v>
      </c>
      <c r="B10" s="96" t="s">
        <v>14</v>
      </c>
      <c r="C10" s="86">
        <v>0</v>
      </c>
      <c r="D10" s="86">
        <v>1.7969999999999999</v>
      </c>
      <c r="E10" s="86">
        <v>0</v>
      </c>
      <c r="F10" s="86">
        <v>0</v>
      </c>
      <c r="G10" s="86">
        <v>0</v>
      </c>
      <c r="H10" s="86">
        <v>0.25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84.305499999999995</v>
      </c>
      <c r="R10" s="86">
        <v>0</v>
      </c>
      <c r="S10" s="86">
        <v>0</v>
      </c>
      <c r="T10" s="86">
        <v>0</v>
      </c>
      <c r="U10" s="86">
        <v>8.9740000000000002</v>
      </c>
      <c r="V10" s="86">
        <v>0</v>
      </c>
      <c r="W10" s="86">
        <v>0</v>
      </c>
      <c r="X10" s="86">
        <v>0</v>
      </c>
      <c r="Y10" s="86">
        <v>0</v>
      </c>
      <c r="Z10" s="86">
        <v>0</v>
      </c>
      <c r="AA10" s="86">
        <v>0</v>
      </c>
      <c r="AB10" s="86">
        <v>0</v>
      </c>
      <c r="AC10" s="86">
        <v>0</v>
      </c>
      <c r="AD10" s="86">
        <v>0</v>
      </c>
      <c r="AE10" s="86">
        <v>0</v>
      </c>
      <c r="AF10" s="86">
        <v>0</v>
      </c>
      <c r="AG10" s="86">
        <v>0</v>
      </c>
      <c r="AH10" s="86">
        <v>0</v>
      </c>
      <c r="AI10" s="86">
        <v>13.602</v>
      </c>
      <c r="AJ10" s="86">
        <v>0</v>
      </c>
      <c r="AK10" s="86">
        <v>0</v>
      </c>
      <c r="AL10" s="86">
        <v>1.593</v>
      </c>
      <c r="AM10" s="86">
        <v>0</v>
      </c>
      <c r="AO10" s="86">
        <v>110.5215</v>
      </c>
      <c r="AP10" s="86">
        <v>110.5215</v>
      </c>
      <c r="AQ10" s="86">
        <v>86.072999999999993</v>
      </c>
      <c r="AR10" s="86">
        <v>0</v>
      </c>
      <c r="AS10" s="86">
        <v>0</v>
      </c>
      <c r="AT10" s="97">
        <v>0.7787896472632021</v>
      </c>
      <c r="AX10" s="86">
        <v>1.593</v>
      </c>
      <c r="AY10" s="86">
        <v>0</v>
      </c>
      <c r="AZ10" s="86">
        <v>84.305499999999995</v>
      </c>
      <c r="BA10" s="86">
        <v>8.9740000000000002</v>
      </c>
      <c r="BC10" s="86">
        <v>93.279499999999999</v>
      </c>
      <c r="BF10" s="86">
        <v>2.0469999999999997</v>
      </c>
      <c r="BG10" s="86">
        <v>0</v>
      </c>
      <c r="BH10" s="86">
        <v>93.279499999999999</v>
      </c>
      <c r="BI10" s="86">
        <v>13.602</v>
      </c>
      <c r="BJ10" s="86">
        <v>1.593</v>
      </c>
      <c r="BK10" s="86">
        <v>0</v>
      </c>
      <c r="BL10" s="86">
        <v>0.46</v>
      </c>
      <c r="BM10" s="86">
        <v>0</v>
      </c>
      <c r="BN10" s="86" t="s">
        <v>6</v>
      </c>
      <c r="BO10" s="86" t="s">
        <v>6</v>
      </c>
      <c r="BP10" s="86">
        <v>110.5215</v>
      </c>
      <c r="BS10" s="98">
        <v>1.8521283189243717E-2</v>
      </c>
      <c r="BT10" s="98">
        <v>6.6302031731382575E-3</v>
      </c>
      <c r="BU10" s="98">
        <v>0.85177743696927743</v>
      </c>
      <c r="BV10" s="98">
        <v>0.12307107666834055</v>
      </c>
      <c r="BX10" s="98">
        <v>1</v>
      </c>
    </row>
    <row r="11" spans="1:76" x14ac:dyDescent="0.35">
      <c r="A11" s="96" t="s">
        <v>16</v>
      </c>
      <c r="B11" s="96" t="s">
        <v>17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86">
        <v>6.4823500000000003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86">
        <v>0</v>
      </c>
      <c r="AB11" s="86">
        <v>0</v>
      </c>
      <c r="AC11" s="86">
        <v>0</v>
      </c>
      <c r="AD11" s="86">
        <v>0</v>
      </c>
      <c r="AE11" s="86">
        <v>0</v>
      </c>
      <c r="AF11" s="86">
        <v>0</v>
      </c>
      <c r="AG11" s="86">
        <v>0</v>
      </c>
      <c r="AH11" s="86">
        <v>0</v>
      </c>
      <c r="AI11" s="86">
        <v>0</v>
      </c>
      <c r="AJ11" s="86">
        <v>0</v>
      </c>
      <c r="AK11" s="86">
        <v>0</v>
      </c>
      <c r="AL11" s="86">
        <v>0.1653</v>
      </c>
      <c r="AM11" s="86">
        <v>0</v>
      </c>
      <c r="AO11" s="86">
        <v>6.6476500000000005</v>
      </c>
      <c r="AP11" s="86">
        <v>6.6476500000000005</v>
      </c>
      <c r="AQ11" s="86">
        <v>5.51</v>
      </c>
      <c r="AR11" s="86">
        <v>0</v>
      </c>
      <c r="AS11" s="86">
        <v>0</v>
      </c>
      <c r="AT11" s="97">
        <v>0.82886433551706229</v>
      </c>
      <c r="AX11" s="86">
        <v>0.1653</v>
      </c>
      <c r="AY11" s="86">
        <v>0</v>
      </c>
      <c r="AZ11" s="86">
        <v>6.4823500000000003</v>
      </c>
      <c r="BA11" s="86">
        <v>0</v>
      </c>
      <c r="BC11" s="86">
        <v>6.4823500000000003</v>
      </c>
      <c r="BF11" s="86">
        <v>0</v>
      </c>
      <c r="BG11" s="86">
        <v>0</v>
      </c>
      <c r="BH11" s="86">
        <v>6.4823500000000003</v>
      </c>
      <c r="BI11" s="86">
        <v>0</v>
      </c>
      <c r="BJ11" s="86">
        <v>0.1653</v>
      </c>
      <c r="BK11" s="86">
        <v>0.55000000000000004</v>
      </c>
      <c r="BL11" s="86">
        <v>0.3206</v>
      </c>
      <c r="BM11" s="86">
        <v>0</v>
      </c>
      <c r="BN11" s="86" t="s">
        <v>6</v>
      </c>
      <c r="BO11" s="86" t="s">
        <v>6</v>
      </c>
      <c r="BP11" s="86">
        <v>6.6476500000000005</v>
      </c>
      <c r="BS11" s="98">
        <v>1.367626153603153E-2</v>
      </c>
      <c r="BT11" s="98">
        <v>7.9720171790031054E-3</v>
      </c>
      <c r="BU11" s="98">
        <v>0.97835172128496528</v>
      </c>
      <c r="BV11" s="98">
        <v>0</v>
      </c>
      <c r="BX11" s="98">
        <v>0.99999999999999989</v>
      </c>
    </row>
    <row r="12" spans="1:76" x14ac:dyDescent="0.35">
      <c r="A12" s="96" t="s">
        <v>16</v>
      </c>
      <c r="B12" s="96" t="s">
        <v>18</v>
      </c>
      <c r="C12" s="86">
        <v>0</v>
      </c>
      <c r="D12" s="86">
        <v>0.30499999999999999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14.185</v>
      </c>
      <c r="R12" s="86">
        <v>7.0659999999999998</v>
      </c>
      <c r="S12" s="86">
        <v>0</v>
      </c>
      <c r="T12" s="86">
        <v>0</v>
      </c>
      <c r="U12" s="86">
        <v>0</v>
      </c>
      <c r="V12" s="86">
        <v>0</v>
      </c>
      <c r="W12" s="86">
        <v>0</v>
      </c>
      <c r="X12" s="86">
        <v>0</v>
      </c>
      <c r="Y12" s="86">
        <v>0</v>
      </c>
      <c r="Z12" s="86">
        <v>0</v>
      </c>
      <c r="AA12" s="86">
        <v>0</v>
      </c>
      <c r="AB12" s="86">
        <v>0</v>
      </c>
      <c r="AC12" s="86">
        <v>0</v>
      </c>
      <c r="AD12" s="86">
        <v>0</v>
      </c>
      <c r="AE12" s="86">
        <v>0</v>
      </c>
      <c r="AF12" s="86">
        <v>0</v>
      </c>
      <c r="AG12" s="86">
        <v>0</v>
      </c>
      <c r="AH12" s="86">
        <v>0</v>
      </c>
      <c r="AI12" s="86">
        <v>0</v>
      </c>
      <c r="AJ12" s="86">
        <v>0</v>
      </c>
      <c r="AK12" s="86">
        <v>0</v>
      </c>
      <c r="AL12" s="86">
        <v>0.30599999999999999</v>
      </c>
      <c r="AM12" s="86">
        <v>0</v>
      </c>
      <c r="AO12" s="86">
        <v>21.862000000000002</v>
      </c>
      <c r="AP12" s="86">
        <v>21.862000000000002</v>
      </c>
      <c r="AQ12" s="86">
        <v>14.423</v>
      </c>
      <c r="AR12" s="86">
        <v>0</v>
      </c>
      <c r="AS12" s="86">
        <v>0</v>
      </c>
      <c r="AT12" s="97">
        <v>0.65972921050224131</v>
      </c>
      <c r="AX12" s="86">
        <v>0.30599999999999999</v>
      </c>
      <c r="AY12" s="86">
        <v>0</v>
      </c>
      <c r="AZ12" s="86">
        <v>14.185</v>
      </c>
      <c r="BA12" s="86">
        <v>7.0659999999999998</v>
      </c>
      <c r="BC12" s="86">
        <v>21.251000000000001</v>
      </c>
      <c r="BF12" s="86">
        <v>0.30499999999999999</v>
      </c>
      <c r="BG12" s="86">
        <v>0</v>
      </c>
      <c r="BH12" s="86">
        <v>21.251000000000001</v>
      </c>
      <c r="BI12" s="86">
        <v>0</v>
      </c>
      <c r="BJ12" s="86">
        <v>0.30599999999999999</v>
      </c>
      <c r="BK12" s="86">
        <v>0</v>
      </c>
      <c r="BL12" s="86">
        <v>0.46</v>
      </c>
      <c r="BM12" s="86">
        <v>0</v>
      </c>
      <c r="BN12" s="86" t="s">
        <v>6</v>
      </c>
      <c r="BO12" s="86" t="s">
        <v>6</v>
      </c>
      <c r="BP12" s="86">
        <v>21.862000000000002</v>
      </c>
      <c r="BS12" s="98">
        <v>1.3951148110877319E-2</v>
      </c>
      <c r="BT12" s="98">
        <v>6.4385692068429229E-3</v>
      </c>
      <c r="BU12" s="98">
        <v>0.97961028268227979</v>
      </c>
      <c r="BV12" s="98">
        <v>0</v>
      </c>
      <c r="BX12" s="98">
        <v>1</v>
      </c>
    </row>
    <row r="13" spans="1:76" x14ac:dyDescent="0.35">
      <c r="A13" s="96" t="s">
        <v>16</v>
      </c>
      <c r="B13" s="96" t="s">
        <v>19</v>
      </c>
      <c r="C13" s="86">
        <v>0</v>
      </c>
      <c r="D13" s="86">
        <v>0.218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5.7389999999999999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  <c r="X13" s="86">
        <v>0</v>
      </c>
      <c r="Y13" s="86">
        <v>0</v>
      </c>
      <c r="Z13" s="86">
        <v>0</v>
      </c>
      <c r="AA13" s="86">
        <v>0</v>
      </c>
      <c r="AB13" s="86">
        <v>0</v>
      </c>
      <c r="AC13" s="86">
        <v>0</v>
      </c>
      <c r="AD13" s="86">
        <v>0</v>
      </c>
      <c r="AE13" s="86">
        <v>0</v>
      </c>
      <c r="AF13" s="86">
        <v>0</v>
      </c>
      <c r="AG13" s="86">
        <v>0</v>
      </c>
      <c r="AH13" s="86">
        <v>0</v>
      </c>
      <c r="AI13" s="86">
        <v>0</v>
      </c>
      <c r="AJ13" s="86">
        <v>0</v>
      </c>
      <c r="AK13" s="86">
        <v>0</v>
      </c>
      <c r="AL13" s="86">
        <v>0.11700000000000001</v>
      </c>
      <c r="AM13" s="86">
        <v>0</v>
      </c>
      <c r="AO13" s="86">
        <v>6.0739999999999998</v>
      </c>
      <c r="AP13" s="86">
        <v>6.0739999999999998</v>
      </c>
      <c r="AQ13" s="86">
        <v>4.5949999999999998</v>
      </c>
      <c r="AR13" s="86">
        <v>0</v>
      </c>
      <c r="AS13" s="86">
        <v>0</v>
      </c>
      <c r="AT13" s="97">
        <v>0.75650312808692788</v>
      </c>
      <c r="AX13" s="86">
        <v>0.11700000000000001</v>
      </c>
      <c r="AY13" s="86">
        <v>0</v>
      </c>
      <c r="AZ13" s="86">
        <v>5.7389999999999999</v>
      </c>
      <c r="BA13" s="86">
        <v>0</v>
      </c>
      <c r="BC13" s="86">
        <v>5.7389999999999999</v>
      </c>
      <c r="BF13" s="86">
        <v>0.218</v>
      </c>
      <c r="BG13" s="86">
        <v>0</v>
      </c>
      <c r="BH13" s="86">
        <v>5.7389999999999999</v>
      </c>
      <c r="BI13" s="86">
        <v>0</v>
      </c>
      <c r="BJ13" s="86">
        <v>0.11700000000000001</v>
      </c>
      <c r="BK13" s="86">
        <v>0</v>
      </c>
      <c r="BL13" s="86">
        <v>0.46</v>
      </c>
      <c r="BM13" s="86">
        <v>0</v>
      </c>
      <c r="BN13" s="86" t="s">
        <v>6</v>
      </c>
      <c r="BO13" s="86" t="s">
        <v>6</v>
      </c>
      <c r="BP13" s="86">
        <v>6.0739999999999998</v>
      </c>
      <c r="BS13" s="98">
        <v>3.5890681593677976E-2</v>
      </c>
      <c r="BT13" s="98">
        <v>8.8607178136318743E-3</v>
      </c>
      <c r="BU13" s="98">
        <v>0.95524860059269012</v>
      </c>
      <c r="BV13" s="98">
        <v>0</v>
      </c>
      <c r="BX13" s="98">
        <v>1</v>
      </c>
    </row>
    <row r="14" spans="1:76" x14ac:dyDescent="0.35">
      <c r="A14" s="96" t="s">
        <v>16</v>
      </c>
      <c r="B14" s="96" t="s">
        <v>20</v>
      </c>
      <c r="C14" s="86">
        <v>0</v>
      </c>
      <c r="D14" s="86">
        <v>8.0000000000000002E-3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0</v>
      </c>
      <c r="Q14" s="86">
        <v>7.125</v>
      </c>
      <c r="R14" s="86">
        <v>0</v>
      </c>
      <c r="S14" s="86">
        <v>0</v>
      </c>
      <c r="T14" s="86">
        <v>0</v>
      </c>
      <c r="U14" s="86">
        <v>0</v>
      </c>
      <c r="V14" s="86">
        <v>0</v>
      </c>
      <c r="W14" s="86">
        <v>0</v>
      </c>
      <c r="X14" s="86">
        <v>0</v>
      </c>
      <c r="Y14" s="86">
        <v>0</v>
      </c>
      <c r="Z14" s="86">
        <v>0</v>
      </c>
      <c r="AA14" s="86">
        <v>0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>
        <v>0</v>
      </c>
      <c r="AK14" s="86">
        <v>0</v>
      </c>
      <c r="AL14" s="86">
        <v>0.14000000000000001</v>
      </c>
      <c r="AM14" s="86">
        <v>0</v>
      </c>
      <c r="AO14" s="86">
        <v>7.2729999999999997</v>
      </c>
      <c r="AP14" s="86">
        <v>7.2729999999999997</v>
      </c>
      <c r="AQ14" s="86">
        <v>5.0819999999999999</v>
      </c>
      <c r="AR14" s="86">
        <v>0</v>
      </c>
      <c r="AS14" s="86">
        <v>0</v>
      </c>
      <c r="AT14" s="97">
        <v>0.69874879692011549</v>
      </c>
      <c r="AX14" s="86">
        <v>0.14000000000000001</v>
      </c>
      <c r="AY14" s="86">
        <v>0</v>
      </c>
      <c r="AZ14" s="86">
        <v>7.125</v>
      </c>
      <c r="BA14" s="86">
        <v>0</v>
      </c>
      <c r="BC14" s="86">
        <v>7.125</v>
      </c>
      <c r="BF14" s="86">
        <v>8.0000000000000002E-3</v>
      </c>
      <c r="BG14" s="86">
        <v>0</v>
      </c>
      <c r="BH14" s="86">
        <v>7.125</v>
      </c>
      <c r="BI14" s="86">
        <v>0</v>
      </c>
      <c r="BJ14" s="86">
        <v>0.14000000000000001</v>
      </c>
      <c r="BK14" s="86">
        <v>0</v>
      </c>
      <c r="BL14" s="86">
        <v>0.46</v>
      </c>
      <c r="BM14" s="86">
        <v>0</v>
      </c>
      <c r="BN14" s="86" t="s">
        <v>6</v>
      </c>
      <c r="BO14" s="86" t="s">
        <v>6</v>
      </c>
      <c r="BP14" s="86">
        <v>7.2729999999999997</v>
      </c>
      <c r="BS14" s="98">
        <v>1.099958751546817E-3</v>
      </c>
      <c r="BT14" s="98">
        <v>8.8546679499518794E-3</v>
      </c>
      <c r="BU14" s="98">
        <v>0.99004537329850129</v>
      </c>
      <c r="BV14" s="98">
        <v>0</v>
      </c>
      <c r="BX14" s="98">
        <v>1</v>
      </c>
    </row>
    <row r="15" spans="1:76" x14ac:dyDescent="0.35">
      <c r="A15" s="96" t="s">
        <v>16</v>
      </c>
      <c r="B15" s="96" t="s">
        <v>21</v>
      </c>
      <c r="C15" s="86">
        <v>0</v>
      </c>
      <c r="D15" s="86">
        <v>0.112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86">
        <v>0</v>
      </c>
      <c r="Q15" s="86">
        <v>11.513</v>
      </c>
      <c r="R15" s="86">
        <v>0</v>
      </c>
      <c r="S15" s="86">
        <v>0</v>
      </c>
      <c r="T15" s="86">
        <v>0</v>
      </c>
      <c r="U15" s="86">
        <v>0</v>
      </c>
      <c r="V15" s="86">
        <v>0</v>
      </c>
      <c r="W15" s="86">
        <v>0</v>
      </c>
      <c r="X15" s="86">
        <v>0</v>
      </c>
      <c r="Y15" s="86">
        <v>0</v>
      </c>
      <c r="Z15" s="86">
        <v>0</v>
      </c>
      <c r="AA15" s="86">
        <v>0</v>
      </c>
      <c r="AB15" s="86">
        <v>0</v>
      </c>
      <c r="AC15" s="86">
        <v>0</v>
      </c>
      <c r="AD15" s="86">
        <v>0</v>
      </c>
      <c r="AE15" s="86">
        <v>0</v>
      </c>
      <c r="AF15" s="86">
        <v>0</v>
      </c>
      <c r="AG15" s="86">
        <v>0</v>
      </c>
      <c r="AH15" s="86">
        <v>0</v>
      </c>
      <c r="AI15" s="86">
        <v>0</v>
      </c>
      <c r="AJ15" s="86">
        <v>0</v>
      </c>
      <c r="AK15" s="86">
        <v>0</v>
      </c>
      <c r="AL15" s="86">
        <v>8.8999999999999996E-2</v>
      </c>
      <c r="AM15" s="86">
        <v>0</v>
      </c>
      <c r="AO15" s="86">
        <v>11.714</v>
      </c>
      <c r="AP15" s="86">
        <v>11.714</v>
      </c>
      <c r="AQ15" s="86">
        <v>7.109</v>
      </c>
      <c r="AR15" s="86">
        <v>0</v>
      </c>
      <c r="AS15" s="86">
        <v>0</v>
      </c>
      <c r="AT15" s="97">
        <v>0.606880655625747</v>
      </c>
      <c r="AX15" s="86">
        <v>8.8999999999999996E-2</v>
      </c>
      <c r="AY15" s="86">
        <v>0</v>
      </c>
      <c r="AZ15" s="86">
        <v>11.513</v>
      </c>
      <c r="BA15" s="86">
        <v>0</v>
      </c>
      <c r="BC15" s="86">
        <v>11.513</v>
      </c>
      <c r="BF15" s="86">
        <v>0.112</v>
      </c>
      <c r="BG15" s="86">
        <v>0</v>
      </c>
      <c r="BH15" s="86">
        <v>11.513</v>
      </c>
      <c r="BI15" s="86">
        <v>0</v>
      </c>
      <c r="BJ15" s="86">
        <v>8.8999999999999996E-2</v>
      </c>
      <c r="BK15" s="86">
        <v>0</v>
      </c>
      <c r="BL15" s="86">
        <v>0.46</v>
      </c>
      <c r="BM15" s="86">
        <v>0</v>
      </c>
      <c r="BN15" s="86" t="s">
        <v>6</v>
      </c>
      <c r="BO15" s="86" t="s">
        <v>6</v>
      </c>
      <c r="BP15" s="86">
        <v>11.714</v>
      </c>
      <c r="BS15" s="98">
        <v>9.5612088099709756E-3</v>
      </c>
      <c r="BT15" s="98">
        <v>3.4949632917876043E-3</v>
      </c>
      <c r="BU15" s="98">
        <v>0.98694382789824131</v>
      </c>
      <c r="BV15" s="98">
        <v>0</v>
      </c>
      <c r="BX15" s="98">
        <v>0.99999999999999989</v>
      </c>
    </row>
    <row r="16" spans="1:76" x14ac:dyDescent="0.35">
      <c r="A16" s="96" t="s">
        <v>16</v>
      </c>
      <c r="B16" s="96" t="s">
        <v>22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21.712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86">
        <v>0</v>
      </c>
      <c r="AB16" s="86">
        <v>0</v>
      </c>
      <c r="AC16" s="86">
        <v>0</v>
      </c>
      <c r="AD16" s="86">
        <v>0</v>
      </c>
      <c r="AE16" s="86">
        <v>0</v>
      </c>
      <c r="AF16" s="86">
        <v>0</v>
      </c>
      <c r="AG16" s="86">
        <v>0</v>
      </c>
      <c r="AH16" s="86">
        <v>0</v>
      </c>
      <c r="AI16" s="86">
        <v>0</v>
      </c>
      <c r="AJ16" s="86">
        <v>0</v>
      </c>
      <c r="AK16" s="86">
        <v>0</v>
      </c>
      <c r="AL16" s="86">
        <v>0.38200000000000001</v>
      </c>
      <c r="AM16" s="86">
        <v>0</v>
      </c>
      <c r="AO16" s="86">
        <v>22.094000000000001</v>
      </c>
      <c r="AP16" s="86">
        <v>22.094000000000001</v>
      </c>
      <c r="AQ16" s="86">
        <v>15.143000000000001</v>
      </c>
      <c r="AR16" s="86">
        <v>0</v>
      </c>
      <c r="AS16" s="86">
        <v>0</v>
      </c>
      <c r="AT16" s="97">
        <v>0.6853896985606952</v>
      </c>
      <c r="AX16" s="86">
        <v>0.38200000000000001</v>
      </c>
      <c r="AY16" s="86">
        <v>0</v>
      </c>
      <c r="AZ16" s="86">
        <v>21.712</v>
      </c>
      <c r="BA16" s="86">
        <v>0</v>
      </c>
      <c r="BC16" s="86">
        <v>21.712</v>
      </c>
      <c r="BF16" s="86">
        <v>0</v>
      </c>
      <c r="BG16" s="86">
        <v>0</v>
      </c>
      <c r="BH16" s="86">
        <v>21.712</v>
      </c>
      <c r="BI16" s="86">
        <v>0</v>
      </c>
      <c r="BJ16" s="86">
        <v>0.38200000000000001</v>
      </c>
      <c r="BK16" s="86">
        <v>0</v>
      </c>
      <c r="BL16" s="86">
        <v>0.46</v>
      </c>
      <c r="BM16" s="86">
        <v>0</v>
      </c>
      <c r="BN16" s="86" t="s">
        <v>6</v>
      </c>
      <c r="BO16" s="86" t="s">
        <v>6</v>
      </c>
      <c r="BP16" s="86">
        <v>22.094000000000001</v>
      </c>
      <c r="BS16" s="98">
        <v>0</v>
      </c>
      <c r="BT16" s="98">
        <v>7.9532904861048248E-3</v>
      </c>
      <c r="BU16" s="98">
        <v>0.99204670951389506</v>
      </c>
      <c r="BV16" s="98">
        <v>0</v>
      </c>
      <c r="BX16" s="98">
        <v>0.99999999999999989</v>
      </c>
    </row>
    <row r="17" spans="1:76" x14ac:dyDescent="0.35">
      <c r="A17" s="96" t="s">
        <v>16</v>
      </c>
      <c r="B17" s="96" t="s">
        <v>23</v>
      </c>
      <c r="C17" s="86">
        <v>0</v>
      </c>
      <c r="D17" s="86">
        <v>0.10299999999999999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4.4580000000000002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6">
        <v>0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  <c r="AH17" s="86">
        <v>0</v>
      </c>
      <c r="AI17" s="86">
        <v>0</v>
      </c>
      <c r="AJ17" s="86">
        <v>0</v>
      </c>
      <c r="AK17" s="86">
        <v>0</v>
      </c>
      <c r="AL17" s="86">
        <v>0.10299999999999999</v>
      </c>
      <c r="AM17" s="86">
        <v>0</v>
      </c>
      <c r="AO17" s="86">
        <v>4.6639999999999997</v>
      </c>
      <c r="AP17" s="86">
        <v>4.6639999999999997</v>
      </c>
      <c r="AQ17" s="86">
        <v>3.6869999999999998</v>
      </c>
      <c r="AR17" s="86">
        <v>0</v>
      </c>
      <c r="AS17" s="86">
        <v>0</v>
      </c>
      <c r="AT17" s="97">
        <v>0.79052315608919388</v>
      </c>
      <c r="AX17" s="86">
        <v>0.10299999999999999</v>
      </c>
      <c r="AY17" s="86">
        <v>0</v>
      </c>
      <c r="AZ17" s="86">
        <v>4.4580000000000002</v>
      </c>
      <c r="BA17" s="86">
        <v>0</v>
      </c>
      <c r="BC17" s="86">
        <v>4.4580000000000002</v>
      </c>
      <c r="BF17" s="86">
        <v>0.10299999999999999</v>
      </c>
      <c r="BG17" s="86">
        <v>0</v>
      </c>
      <c r="BH17" s="86">
        <v>4.4580000000000002</v>
      </c>
      <c r="BI17" s="86">
        <v>0</v>
      </c>
      <c r="BJ17" s="86">
        <v>0.10299999999999999</v>
      </c>
      <c r="BK17" s="86">
        <v>0</v>
      </c>
      <c r="BL17" s="86">
        <v>0.46</v>
      </c>
      <c r="BM17" s="86">
        <v>0</v>
      </c>
      <c r="BN17" s="86" t="s">
        <v>6</v>
      </c>
      <c r="BO17" s="86" t="s">
        <v>6</v>
      </c>
      <c r="BP17" s="86">
        <v>4.6639999999999997</v>
      </c>
      <c r="BS17" s="98">
        <v>2.2084048027444254E-2</v>
      </c>
      <c r="BT17" s="98">
        <v>1.0158662092624357E-2</v>
      </c>
      <c r="BU17" s="98">
        <v>0.96775728987993159</v>
      </c>
      <c r="BV17" s="98">
        <v>0</v>
      </c>
      <c r="BX17" s="98">
        <v>1.0000000000000002</v>
      </c>
    </row>
    <row r="18" spans="1:76" x14ac:dyDescent="0.35">
      <c r="A18" s="96" t="s">
        <v>16</v>
      </c>
      <c r="B18" s="96" t="s">
        <v>24</v>
      </c>
      <c r="C18" s="86">
        <v>0</v>
      </c>
      <c r="D18" s="86">
        <v>3.2000000000000001E-2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2.4380000000000002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6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0</v>
      </c>
      <c r="AD18" s="86">
        <v>0</v>
      </c>
      <c r="AE18" s="86">
        <v>0</v>
      </c>
      <c r="AF18" s="86">
        <v>0</v>
      </c>
      <c r="AG18" s="86">
        <v>0</v>
      </c>
      <c r="AH18" s="86">
        <v>0</v>
      </c>
      <c r="AI18" s="86">
        <v>0</v>
      </c>
      <c r="AJ18" s="86">
        <v>0</v>
      </c>
      <c r="AK18" s="86">
        <v>0</v>
      </c>
      <c r="AL18" s="86">
        <v>2.8000000000000001E-2</v>
      </c>
      <c r="AM18" s="86">
        <v>0</v>
      </c>
      <c r="AO18" s="86">
        <v>2.4980000000000002</v>
      </c>
      <c r="AP18" s="86">
        <v>2.4980000000000002</v>
      </c>
      <c r="AQ18" s="86">
        <v>1.8979999999999999</v>
      </c>
      <c r="AR18" s="86">
        <v>0</v>
      </c>
      <c r="AS18" s="86">
        <v>0</v>
      </c>
      <c r="AT18" s="97">
        <v>0.75980784627702147</v>
      </c>
      <c r="AX18" s="86">
        <v>2.8000000000000001E-2</v>
      </c>
      <c r="AY18" s="86">
        <v>0</v>
      </c>
      <c r="AZ18" s="86">
        <v>0</v>
      </c>
      <c r="BA18" s="86">
        <v>2.4380000000000002</v>
      </c>
      <c r="BC18" s="86">
        <v>2.4380000000000002</v>
      </c>
      <c r="BF18" s="86">
        <v>3.2000000000000001E-2</v>
      </c>
      <c r="BG18" s="86">
        <v>0</v>
      </c>
      <c r="BH18" s="86">
        <v>2.4380000000000002</v>
      </c>
      <c r="BI18" s="86">
        <v>0</v>
      </c>
      <c r="BJ18" s="86">
        <v>2.8000000000000001E-2</v>
      </c>
      <c r="BK18" s="86">
        <v>0</v>
      </c>
      <c r="BL18" s="86">
        <v>0.46</v>
      </c>
      <c r="BM18" s="86">
        <v>0</v>
      </c>
      <c r="BN18" s="86" t="s">
        <v>6</v>
      </c>
      <c r="BO18" s="86" t="s">
        <v>6</v>
      </c>
      <c r="BP18" s="86">
        <v>2.4980000000000002</v>
      </c>
      <c r="BS18" s="98">
        <v>1.2810248198558846E-2</v>
      </c>
      <c r="BT18" s="98">
        <v>5.1561248999199361E-3</v>
      </c>
      <c r="BU18" s="98">
        <v>0.98203362690152118</v>
      </c>
      <c r="BV18" s="98">
        <v>0</v>
      </c>
      <c r="BX18" s="98">
        <v>1</v>
      </c>
    </row>
    <row r="19" spans="1:76" x14ac:dyDescent="0.35">
      <c r="A19" s="96" t="s">
        <v>16</v>
      </c>
      <c r="B19" s="96" t="s">
        <v>25</v>
      </c>
      <c r="C19" s="86">
        <v>0</v>
      </c>
      <c r="D19" s="86">
        <v>4.1000000000000002E-2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6.157</v>
      </c>
      <c r="R19" s="86">
        <v>0.67900000000000005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6">
        <v>0</v>
      </c>
      <c r="Y19" s="86">
        <v>0</v>
      </c>
      <c r="Z19" s="86">
        <v>0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86">
        <v>0</v>
      </c>
      <c r="AI19" s="86">
        <v>0</v>
      </c>
      <c r="AJ19" s="86">
        <v>0</v>
      </c>
      <c r="AK19" s="86">
        <v>0</v>
      </c>
      <c r="AL19" s="86">
        <v>0.158</v>
      </c>
      <c r="AM19" s="86">
        <v>0</v>
      </c>
      <c r="AO19" s="86">
        <v>7.035000000000001</v>
      </c>
      <c r="AP19" s="86">
        <v>7.035000000000001</v>
      </c>
      <c r="AQ19" s="86">
        <v>4.984</v>
      </c>
      <c r="AR19" s="86">
        <v>0</v>
      </c>
      <c r="AS19" s="86">
        <v>0</v>
      </c>
      <c r="AT19" s="97">
        <v>0.70845771144278591</v>
      </c>
      <c r="AX19" s="86">
        <v>0.158</v>
      </c>
      <c r="AY19" s="86">
        <v>0</v>
      </c>
      <c r="AZ19" s="86">
        <v>6.157</v>
      </c>
      <c r="BA19" s="86">
        <v>0.67900000000000005</v>
      </c>
      <c r="BC19" s="86">
        <v>6.8360000000000003</v>
      </c>
      <c r="BF19" s="86">
        <v>4.1000000000000002E-2</v>
      </c>
      <c r="BG19" s="86">
        <v>0</v>
      </c>
      <c r="BH19" s="86">
        <v>6.8360000000000003</v>
      </c>
      <c r="BI19" s="86">
        <v>0</v>
      </c>
      <c r="BJ19" s="86">
        <v>0.158</v>
      </c>
      <c r="BK19" s="86">
        <v>0</v>
      </c>
      <c r="BL19" s="86">
        <v>0.46</v>
      </c>
      <c r="BM19" s="86">
        <v>0</v>
      </c>
      <c r="BN19" s="86" t="s">
        <v>6</v>
      </c>
      <c r="BO19" s="86" t="s">
        <v>6</v>
      </c>
      <c r="BP19" s="86">
        <v>7.035000000000001</v>
      </c>
      <c r="BS19" s="98">
        <v>5.8280028429282156E-3</v>
      </c>
      <c r="BT19" s="98">
        <v>1.0331201137171286E-2</v>
      </c>
      <c r="BU19" s="98">
        <v>0.98384079601990049</v>
      </c>
      <c r="BV19" s="98">
        <v>0</v>
      </c>
      <c r="BX19" s="98">
        <v>1</v>
      </c>
    </row>
    <row r="20" spans="1:76" x14ac:dyDescent="0.35">
      <c r="A20" s="96" t="s">
        <v>16</v>
      </c>
      <c r="B20" s="96" t="s">
        <v>26</v>
      </c>
      <c r="C20" s="86">
        <v>0</v>
      </c>
      <c r="D20" s="86">
        <v>1.0999999999999999E-2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6.8940000000000001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8.1000000000000003E-2</v>
      </c>
      <c r="AM20" s="86">
        <v>0</v>
      </c>
      <c r="AO20" s="86">
        <v>6.9860000000000007</v>
      </c>
      <c r="AP20" s="86">
        <v>6.9860000000000007</v>
      </c>
      <c r="AQ20" s="86">
        <v>4.0460000000000003</v>
      </c>
      <c r="AR20" s="86">
        <v>0</v>
      </c>
      <c r="AS20" s="86">
        <v>0</v>
      </c>
      <c r="AT20" s="97">
        <v>0.57915831663326656</v>
      </c>
      <c r="AX20" s="86">
        <v>8.1000000000000003E-2</v>
      </c>
      <c r="AY20" s="86">
        <v>0</v>
      </c>
      <c r="AZ20" s="86">
        <v>6.8940000000000001</v>
      </c>
      <c r="BA20" s="86">
        <v>0</v>
      </c>
      <c r="BC20" s="86">
        <v>6.8940000000000001</v>
      </c>
      <c r="BF20" s="86">
        <v>1.0999999999999999E-2</v>
      </c>
      <c r="BG20" s="86">
        <v>0</v>
      </c>
      <c r="BH20" s="86">
        <v>6.8940000000000001</v>
      </c>
      <c r="BI20" s="86">
        <v>0</v>
      </c>
      <c r="BJ20" s="86">
        <v>8.1000000000000003E-2</v>
      </c>
      <c r="BK20" s="86">
        <v>0</v>
      </c>
      <c r="BL20" s="86">
        <v>0.46</v>
      </c>
      <c r="BM20" s="86">
        <v>0</v>
      </c>
      <c r="BN20" s="86" t="s">
        <v>6</v>
      </c>
      <c r="BO20" s="86" t="s">
        <v>6</v>
      </c>
      <c r="BP20" s="86">
        <v>6.9860000000000007</v>
      </c>
      <c r="BS20" s="98">
        <v>1.574577726882336E-3</v>
      </c>
      <c r="BT20" s="98">
        <v>5.3335241912396214E-3</v>
      </c>
      <c r="BU20" s="98">
        <v>0.99309189808187792</v>
      </c>
      <c r="BV20" s="98">
        <v>0</v>
      </c>
      <c r="BX20" s="98">
        <v>0.99999999999999989</v>
      </c>
    </row>
    <row r="21" spans="1:76" x14ac:dyDescent="0.35">
      <c r="A21" s="96" t="s">
        <v>27</v>
      </c>
      <c r="B21" s="96" t="s">
        <v>28</v>
      </c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0.56999999999999995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6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1.7999999999999999E-2</v>
      </c>
      <c r="AD21" s="86">
        <v>0</v>
      </c>
      <c r="AE21" s="86">
        <v>0</v>
      </c>
      <c r="AF21" s="86">
        <v>0</v>
      </c>
      <c r="AG21" s="86">
        <v>0</v>
      </c>
      <c r="AH21" s="86">
        <v>0</v>
      </c>
      <c r="AI21" s="86">
        <v>0</v>
      </c>
      <c r="AJ21" s="86">
        <v>0</v>
      </c>
      <c r="AK21" s="86">
        <v>0</v>
      </c>
      <c r="AL21" s="86">
        <v>1.4999999999999999E-2</v>
      </c>
      <c r="AM21" s="86">
        <v>0</v>
      </c>
      <c r="AO21" s="86">
        <v>0.60299999999999998</v>
      </c>
      <c r="AP21" s="86">
        <v>0.60299999999999998</v>
      </c>
      <c r="AQ21" s="86">
        <v>0.372</v>
      </c>
      <c r="AR21" s="86">
        <v>0</v>
      </c>
      <c r="AS21" s="86">
        <v>0</v>
      </c>
      <c r="AT21" s="97">
        <v>0.61691542288557211</v>
      </c>
      <c r="AX21" s="86">
        <v>1.4999999999999999E-2</v>
      </c>
      <c r="AY21" s="86">
        <v>0</v>
      </c>
      <c r="AZ21" s="86">
        <v>0</v>
      </c>
      <c r="BA21" s="86">
        <v>0.56999999999999995</v>
      </c>
      <c r="BC21" s="86">
        <v>0.58799999999999997</v>
      </c>
      <c r="BF21" s="86">
        <v>0</v>
      </c>
      <c r="BG21" s="86">
        <v>0</v>
      </c>
      <c r="BH21" s="86">
        <v>0.58799999999999997</v>
      </c>
      <c r="BI21" s="86">
        <v>0</v>
      </c>
      <c r="BJ21" s="86">
        <v>1.4999999999999999E-2</v>
      </c>
      <c r="BK21" s="86">
        <v>0</v>
      </c>
      <c r="BL21" s="86">
        <v>0</v>
      </c>
      <c r="BM21" s="86">
        <v>0</v>
      </c>
      <c r="BN21" s="86" t="s">
        <v>6</v>
      </c>
      <c r="BO21" s="86" t="s">
        <v>6</v>
      </c>
      <c r="BP21" s="86">
        <v>0.60299999999999998</v>
      </c>
      <c r="BS21" s="98">
        <v>0</v>
      </c>
      <c r="BT21" s="98">
        <v>0</v>
      </c>
      <c r="BU21" s="98">
        <v>1</v>
      </c>
      <c r="BV21" s="98">
        <v>0</v>
      </c>
      <c r="BX21" s="98">
        <v>1</v>
      </c>
    </row>
    <row r="22" spans="1:76" x14ac:dyDescent="0.35">
      <c r="A22" s="96" t="s">
        <v>27</v>
      </c>
      <c r="B22" s="96" t="s">
        <v>29</v>
      </c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6.84</v>
      </c>
      <c r="Q22" s="86">
        <v>0</v>
      </c>
      <c r="R22" s="86">
        <v>0.27500000000000002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6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7.0000000000000007E-2</v>
      </c>
      <c r="AD22" s="86">
        <v>0</v>
      </c>
      <c r="AE22" s="86">
        <v>0</v>
      </c>
      <c r="AF22" s="86">
        <v>0</v>
      </c>
      <c r="AG22" s="86">
        <v>0</v>
      </c>
      <c r="AH22" s="86">
        <v>0</v>
      </c>
      <c r="AI22" s="86">
        <v>0</v>
      </c>
      <c r="AJ22" s="86">
        <v>0</v>
      </c>
      <c r="AK22" s="86">
        <v>0</v>
      </c>
      <c r="AL22" s="86">
        <v>0.152</v>
      </c>
      <c r="AM22" s="86">
        <v>0</v>
      </c>
      <c r="AO22" s="86">
        <v>7.3370000000000006</v>
      </c>
      <c r="AP22" s="86">
        <v>7.3370000000000006</v>
      </c>
      <c r="AQ22" s="86">
        <v>5.2750000000000004</v>
      </c>
      <c r="AR22" s="86">
        <v>0</v>
      </c>
      <c r="AS22" s="86">
        <v>0</v>
      </c>
      <c r="AT22" s="97">
        <v>0.71895870246694837</v>
      </c>
      <c r="AX22" s="86">
        <v>0.152</v>
      </c>
      <c r="AY22" s="86">
        <v>0</v>
      </c>
      <c r="AZ22" s="86">
        <v>6.84</v>
      </c>
      <c r="BA22" s="86">
        <v>0.27500000000000002</v>
      </c>
      <c r="BC22" s="86">
        <v>7.1850000000000005</v>
      </c>
      <c r="BF22" s="86">
        <v>0</v>
      </c>
      <c r="BG22" s="86">
        <v>0</v>
      </c>
      <c r="BH22" s="86">
        <v>7.1850000000000005</v>
      </c>
      <c r="BI22" s="86">
        <v>0</v>
      </c>
      <c r="BJ22" s="86">
        <v>0.152</v>
      </c>
      <c r="BK22" s="86">
        <v>0</v>
      </c>
      <c r="BL22" s="86">
        <v>0</v>
      </c>
      <c r="BM22" s="86">
        <v>0</v>
      </c>
      <c r="BN22" s="86" t="s">
        <v>6</v>
      </c>
      <c r="BO22" s="86" t="s">
        <v>6</v>
      </c>
      <c r="BP22" s="86">
        <v>7.3370000000000006</v>
      </c>
      <c r="BS22" s="98">
        <v>0</v>
      </c>
      <c r="BT22" s="98">
        <v>0</v>
      </c>
      <c r="BU22" s="98">
        <v>1</v>
      </c>
      <c r="BV22" s="98">
        <v>0</v>
      </c>
      <c r="BX22" s="98">
        <v>1</v>
      </c>
    </row>
    <row r="23" spans="1:76" x14ac:dyDescent="0.35">
      <c r="A23" s="96" t="s">
        <v>27</v>
      </c>
      <c r="B23" s="96" t="s">
        <v>30</v>
      </c>
      <c r="C23" s="86">
        <v>0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11.017200000000001</v>
      </c>
      <c r="M23" s="86">
        <v>33.194099999999999</v>
      </c>
      <c r="N23" s="86">
        <v>189.24</v>
      </c>
      <c r="O23" s="86">
        <v>13.5586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6.68886</v>
      </c>
      <c r="X23" s="86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0</v>
      </c>
      <c r="AF23" s="86">
        <v>0</v>
      </c>
      <c r="AG23" s="86">
        <v>0</v>
      </c>
      <c r="AH23" s="86">
        <v>0</v>
      </c>
      <c r="AI23" s="86">
        <v>56.698999999999998</v>
      </c>
      <c r="AJ23" s="86">
        <v>0</v>
      </c>
      <c r="AK23" s="86">
        <v>0</v>
      </c>
      <c r="AL23" s="86">
        <v>9.6006900000000002</v>
      </c>
      <c r="AM23" s="86">
        <v>0</v>
      </c>
      <c r="AO23" s="86">
        <v>319.99844999999999</v>
      </c>
      <c r="AP23" s="86">
        <v>319.99844999999999</v>
      </c>
      <c r="AQ23" s="86">
        <v>240.09800000000001</v>
      </c>
      <c r="AR23" s="86">
        <v>0</v>
      </c>
      <c r="AS23" s="86">
        <v>0</v>
      </c>
      <c r="AT23" s="97">
        <v>0.75030988431350221</v>
      </c>
      <c r="AX23" s="86">
        <v>9.6006900000000002</v>
      </c>
      <c r="AY23" s="86">
        <v>0</v>
      </c>
      <c r="AZ23" s="86">
        <v>235.99270000000001</v>
      </c>
      <c r="BA23" s="86">
        <v>0</v>
      </c>
      <c r="BC23" s="86">
        <v>253.69876000000002</v>
      </c>
      <c r="BF23" s="86">
        <v>0</v>
      </c>
      <c r="BG23" s="86">
        <v>0</v>
      </c>
      <c r="BH23" s="86">
        <v>242.68156000000002</v>
      </c>
      <c r="BI23" s="86">
        <v>67.716200000000001</v>
      </c>
      <c r="BJ23" s="86">
        <v>9.6006900000000002</v>
      </c>
      <c r="BK23" s="86">
        <v>0</v>
      </c>
      <c r="BL23" s="86">
        <v>0</v>
      </c>
      <c r="BM23" s="86">
        <v>0</v>
      </c>
      <c r="BN23" s="86" t="s">
        <v>6</v>
      </c>
      <c r="BO23" s="86" t="s">
        <v>6</v>
      </c>
      <c r="BP23" s="86">
        <v>319.99844999999999</v>
      </c>
      <c r="BS23" s="98">
        <v>0</v>
      </c>
      <c r="BT23" s="98">
        <v>0</v>
      </c>
      <c r="BU23" s="98">
        <v>0.788385849993961</v>
      </c>
      <c r="BV23" s="98">
        <v>0.21161415000603909</v>
      </c>
      <c r="BX23" s="98">
        <v>1</v>
      </c>
    </row>
    <row r="24" spans="1:76" x14ac:dyDescent="0.35">
      <c r="A24" s="96" t="s">
        <v>27</v>
      </c>
      <c r="B24" s="96" t="s">
        <v>31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4.6289999999999996</v>
      </c>
      <c r="S24" s="86">
        <v>0</v>
      </c>
      <c r="T24" s="86">
        <v>0</v>
      </c>
      <c r="U24" s="86">
        <v>0</v>
      </c>
      <c r="V24" s="86">
        <v>0</v>
      </c>
      <c r="W24" s="86">
        <v>0</v>
      </c>
      <c r="X24" s="86">
        <v>0</v>
      </c>
      <c r="Y24" s="86">
        <v>0</v>
      </c>
      <c r="Z24" s="86">
        <v>0</v>
      </c>
      <c r="AA24" s="86">
        <v>0</v>
      </c>
      <c r="AB24" s="86">
        <v>0</v>
      </c>
      <c r="AC24" s="86">
        <v>0.107</v>
      </c>
      <c r="AD24" s="86">
        <v>0</v>
      </c>
      <c r="AE24" s="86">
        <v>0</v>
      </c>
      <c r="AF24" s="86">
        <v>0</v>
      </c>
      <c r="AG24" s="86">
        <v>0</v>
      </c>
      <c r="AH24" s="86">
        <v>0</v>
      </c>
      <c r="AI24" s="86">
        <v>0</v>
      </c>
      <c r="AJ24" s="86">
        <v>0</v>
      </c>
      <c r="AK24" s="86">
        <v>0</v>
      </c>
      <c r="AL24" s="86">
        <v>9.4E-2</v>
      </c>
      <c r="AM24" s="86">
        <v>0</v>
      </c>
      <c r="AO24" s="86">
        <v>4.83</v>
      </c>
      <c r="AP24" s="86">
        <v>4.83</v>
      </c>
      <c r="AQ24" s="86">
        <v>4.0449999999999999</v>
      </c>
      <c r="AR24" s="86">
        <v>0</v>
      </c>
      <c r="AS24" s="86">
        <v>0</v>
      </c>
      <c r="AT24" s="97">
        <v>0.83747412008281574</v>
      </c>
      <c r="AX24" s="86">
        <v>9.4E-2</v>
      </c>
      <c r="AY24" s="86">
        <v>0</v>
      </c>
      <c r="AZ24" s="86">
        <v>0</v>
      </c>
      <c r="BA24" s="86">
        <v>4.6289999999999996</v>
      </c>
      <c r="BC24" s="86">
        <v>4.7359999999999998</v>
      </c>
      <c r="BF24" s="86">
        <v>0</v>
      </c>
      <c r="BG24" s="86">
        <v>0</v>
      </c>
      <c r="BH24" s="86">
        <v>4.7359999999999998</v>
      </c>
      <c r="BI24" s="86">
        <v>0</v>
      </c>
      <c r="BJ24" s="86">
        <v>9.4E-2</v>
      </c>
      <c r="BK24" s="86">
        <v>0</v>
      </c>
      <c r="BL24" s="86">
        <v>0</v>
      </c>
      <c r="BM24" s="86">
        <v>0</v>
      </c>
      <c r="BN24" s="86" t="s">
        <v>6</v>
      </c>
      <c r="BO24" s="86" t="s">
        <v>6</v>
      </c>
      <c r="BP24" s="86">
        <v>4.83</v>
      </c>
      <c r="BS24" s="98">
        <v>0</v>
      </c>
      <c r="BT24" s="98">
        <v>0</v>
      </c>
      <c r="BU24" s="98">
        <v>1</v>
      </c>
      <c r="BV24" s="98">
        <v>0</v>
      </c>
      <c r="BX24" s="98">
        <v>1</v>
      </c>
    </row>
    <row r="25" spans="1:76" x14ac:dyDescent="0.35">
      <c r="A25" s="96" t="s">
        <v>27</v>
      </c>
      <c r="B25" s="96" t="s">
        <v>32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0.83099999999999996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6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2.4E-2</v>
      </c>
      <c r="AD25" s="86">
        <v>0</v>
      </c>
      <c r="AE25" s="86">
        <v>0</v>
      </c>
      <c r="AF25" s="86">
        <v>0</v>
      </c>
      <c r="AG25" s="86">
        <v>0</v>
      </c>
      <c r="AH25" s="86">
        <v>0</v>
      </c>
      <c r="AI25" s="86">
        <v>0</v>
      </c>
      <c r="AJ25" s="86">
        <v>0</v>
      </c>
      <c r="AK25" s="86">
        <v>0</v>
      </c>
      <c r="AL25" s="86">
        <v>1.0999999999999999E-2</v>
      </c>
      <c r="AM25" s="86">
        <v>0</v>
      </c>
      <c r="AO25" s="86">
        <v>0.86599999999999999</v>
      </c>
      <c r="AP25" s="86">
        <v>0.86599999999999999</v>
      </c>
      <c r="AQ25" s="86">
        <v>0.61599999999999999</v>
      </c>
      <c r="AR25" s="86">
        <v>0</v>
      </c>
      <c r="AS25" s="86">
        <v>0</v>
      </c>
      <c r="AT25" s="97">
        <v>0.71131639722863738</v>
      </c>
      <c r="AX25" s="86">
        <v>1.0999999999999999E-2</v>
      </c>
      <c r="AY25" s="86">
        <v>0</v>
      </c>
      <c r="AZ25" s="86">
        <v>0</v>
      </c>
      <c r="BA25" s="86">
        <v>0.83099999999999996</v>
      </c>
      <c r="BC25" s="86">
        <v>0.85499999999999998</v>
      </c>
      <c r="BF25" s="86">
        <v>0</v>
      </c>
      <c r="BG25" s="86">
        <v>0</v>
      </c>
      <c r="BH25" s="86">
        <v>0.85499999999999998</v>
      </c>
      <c r="BI25" s="86">
        <v>0</v>
      </c>
      <c r="BJ25" s="86">
        <v>1.0999999999999999E-2</v>
      </c>
      <c r="BK25" s="86">
        <v>0</v>
      </c>
      <c r="BL25" s="86">
        <v>0</v>
      </c>
      <c r="BM25" s="86">
        <v>0</v>
      </c>
      <c r="BN25" s="86" t="s">
        <v>6</v>
      </c>
      <c r="BO25" s="86" t="s">
        <v>6</v>
      </c>
      <c r="BP25" s="86">
        <v>0.86599999999999999</v>
      </c>
      <c r="BS25" s="98">
        <v>0</v>
      </c>
      <c r="BT25" s="98">
        <v>0</v>
      </c>
      <c r="BU25" s="98">
        <v>1</v>
      </c>
      <c r="BV25" s="98">
        <v>0</v>
      </c>
      <c r="BX25" s="98">
        <v>1</v>
      </c>
    </row>
    <row r="26" spans="1:76" x14ac:dyDescent="0.35">
      <c r="A26" s="96" t="s">
        <v>33</v>
      </c>
      <c r="B26" s="96" t="s">
        <v>34</v>
      </c>
      <c r="C26" s="86">
        <v>0</v>
      </c>
      <c r="D26" s="86">
        <v>2.49E-3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6">
        <v>124.93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0.79700000000000004</v>
      </c>
      <c r="X26" s="86">
        <v>0</v>
      </c>
      <c r="Y26" s="86">
        <v>0</v>
      </c>
      <c r="Z26" s="86">
        <v>0</v>
      </c>
      <c r="AA26" s="86">
        <v>0</v>
      </c>
      <c r="AB26" s="86">
        <v>0</v>
      </c>
      <c r="AC26" s="86">
        <v>0</v>
      </c>
      <c r="AD26" s="86">
        <v>0</v>
      </c>
      <c r="AE26" s="86">
        <v>0</v>
      </c>
      <c r="AF26" s="86">
        <v>0</v>
      </c>
      <c r="AG26" s="86">
        <v>0</v>
      </c>
      <c r="AH26" s="86">
        <v>0</v>
      </c>
      <c r="AI26" s="86">
        <v>29.442</v>
      </c>
      <c r="AJ26" s="86">
        <v>0</v>
      </c>
      <c r="AK26" s="86">
        <v>0</v>
      </c>
      <c r="AL26" s="86">
        <v>2.8</v>
      </c>
      <c r="AM26" s="86">
        <v>0</v>
      </c>
      <c r="AO26" s="86">
        <v>157.97149000000002</v>
      </c>
      <c r="AP26" s="86">
        <v>157.97149000000002</v>
      </c>
      <c r="AQ26" s="86">
        <v>118.5</v>
      </c>
      <c r="AR26" s="86">
        <v>0</v>
      </c>
      <c r="AS26" s="86">
        <v>0</v>
      </c>
      <c r="AT26" s="97">
        <v>0.75013535670265552</v>
      </c>
      <c r="AX26" s="86">
        <v>2.8</v>
      </c>
      <c r="AY26" s="86">
        <v>0</v>
      </c>
      <c r="AZ26" s="86">
        <v>124.93</v>
      </c>
      <c r="BA26" s="86">
        <v>0</v>
      </c>
      <c r="BC26" s="86">
        <v>125.727</v>
      </c>
      <c r="BF26" s="86">
        <v>2.49E-3</v>
      </c>
      <c r="BG26" s="86">
        <v>0</v>
      </c>
      <c r="BH26" s="86">
        <v>125.727</v>
      </c>
      <c r="BI26" s="86">
        <v>29.442</v>
      </c>
      <c r="BJ26" s="86">
        <v>2.8</v>
      </c>
      <c r="BK26" s="86">
        <v>0</v>
      </c>
      <c r="BL26" s="86">
        <v>0</v>
      </c>
      <c r="BM26" s="86">
        <v>0</v>
      </c>
      <c r="BN26" s="86" t="s">
        <v>6</v>
      </c>
      <c r="BO26" s="86" t="s">
        <v>6</v>
      </c>
      <c r="BP26" s="86">
        <v>157.97149000000002</v>
      </c>
      <c r="BS26" s="98">
        <v>1.5762337875017826E-5</v>
      </c>
      <c r="BT26" s="98">
        <v>0</v>
      </c>
      <c r="BU26" s="98">
        <v>0.81360883536643225</v>
      </c>
      <c r="BV26" s="98">
        <v>0.18637540229569272</v>
      </c>
      <c r="BX26" s="98">
        <v>1</v>
      </c>
    </row>
    <row r="27" spans="1:76" x14ac:dyDescent="0.35">
      <c r="A27" s="96" t="s">
        <v>35</v>
      </c>
      <c r="B27" s="96" t="s">
        <v>36</v>
      </c>
      <c r="C27" s="86">
        <v>0</v>
      </c>
      <c r="D27" s="86">
        <v>0.3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  <c r="K27" s="86">
        <v>0</v>
      </c>
      <c r="L27" s="86">
        <v>0</v>
      </c>
      <c r="M27" s="86">
        <v>0</v>
      </c>
      <c r="N27" s="86">
        <v>0</v>
      </c>
      <c r="O27" s="86">
        <v>0</v>
      </c>
      <c r="P27" s="86">
        <v>0</v>
      </c>
      <c r="Q27" s="86">
        <v>63.7</v>
      </c>
      <c r="R27" s="86">
        <v>0</v>
      </c>
      <c r="S27" s="86">
        <v>0</v>
      </c>
      <c r="T27" s="86">
        <v>0</v>
      </c>
      <c r="U27" s="86">
        <v>0</v>
      </c>
      <c r="V27" s="86">
        <v>0</v>
      </c>
      <c r="W27" s="86">
        <v>0</v>
      </c>
      <c r="X27" s="86">
        <v>0</v>
      </c>
      <c r="Y27" s="86">
        <v>0</v>
      </c>
      <c r="Z27" s="86">
        <v>0</v>
      </c>
      <c r="AA27" s="86">
        <v>0</v>
      </c>
      <c r="AB27" s="86">
        <v>0</v>
      </c>
      <c r="AC27" s="86">
        <v>0</v>
      </c>
      <c r="AD27" s="86">
        <v>0</v>
      </c>
      <c r="AE27" s="86">
        <v>0</v>
      </c>
      <c r="AF27" s="86">
        <v>0</v>
      </c>
      <c r="AG27" s="86">
        <v>0</v>
      </c>
      <c r="AH27" s="86">
        <v>0</v>
      </c>
      <c r="AI27" s="86">
        <v>9.1999999999999993</v>
      </c>
      <c r="AJ27" s="86">
        <v>0</v>
      </c>
      <c r="AK27" s="86">
        <v>0</v>
      </c>
      <c r="AL27" s="86">
        <v>1.6</v>
      </c>
      <c r="AM27" s="86">
        <v>0</v>
      </c>
      <c r="AO27" s="86">
        <v>74.8</v>
      </c>
      <c r="AP27" s="86">
        <v>74.8</v>
      </c>
      <c r="AQ27" s="86">
        <v>53.42</v>
      </c>
      <c r="AR27" s="86">
        <v>0</v>
      </c>
      <c r="AS27" s="86">
        <v>0</v>
      </c>
      <c r="AT27" s="97">
        <v>0.71417112299465246</v>
      </c>
      <c r="AX27" s="86">
        <v>1.6</v>
      </c>
      <c r="AY27" s="86">
        <v>0</v>
      </c>
      <c r="AZ27" s="86">
        <v>63.7</v>
      </c>
      <c r="BA27" s="86">
        <v>0</v>
      </c>
      <c r="BC27" s="86">
        <v>63.7</v>
      </c>
      <c r="BF27" s="86">
        <v>0.3</v>
      </c>
      <c r="BG27" s="86">
        <v>0</v>
      </c>
      <c r="BH27" s="86">
        <v>63.7</v>
      </c>
      <c r="BI27" s="86">
        <v>9.1999999999999993</v>
      </c>
      <c r="BJ27" s="86">
        <v>1.6</v>
      </c>
      <c r="BK27" s="86">
        <v>0</v>
      </c>
      <c r="BL27" s="86">
        <v>0</v>
      </c>
      <c r="BM27" s="86">
        <v>0</v>
      </c>
      <c r="BN27" s="86" t="s">
        <v>6</v>
      </c>
      <c r="BO27" s="86" t="s">
        <v>6</v>
      </c>
      <c r="BP27" s="86">
        <v>74.8</v>
      </c>
      <c r="BS27" s="98">
        <v>4.0106951871657758E-3</v>
      </c>
      <c r="BT27" s="98">
        <v>0</v>
      </c>
      <c r="BU27" s="98">
        <v>0.87299465240641716</v>
      </c>
      <c r="BV27" s="98">
        <v>0.1229946524064171</v>
      </c>
      <c r="BX27" s="98">
        <v>1</v>
      </c>
    </row>
    <row r="28" spans="1:76" x14ac:dyDescent="0.35">
      <c r="A28" s="96" t="s">
        <v>35</v>
      </c>
      <c r="B28" s="96" t="s">
        <v>38</v>
      </c>
      <c r="C28" s="86">
        <v>0</v>
      </c>
      <c r="D28" s="86">
        <v>0.2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6">
        <v>0</v>
      </c>
      <c r="Q28" s="86">
        <v>12.7</v>
      </c>
      <c r="R28" s="86">
        <v>0</v>
      </c>
      <c r="S28" s="86">
        <v>0</v>
      </c>
      <c r="T28" s="86">
        <v>0</v>
      </c>
      <c r="U28" s="86">
        <v>0</v>
      </c>
      <c r="V28" s="86">
        <v>0</v>
      </c>
      <c r="W28" s="86">
        <v>0</v>
      </c>
      <c r="X28" s="86">
        <v>0</v>
      </c>
      <c r="Y28" s="86">
        <v>0</v>
      </c>
      <c r="Z28" s="86">
        <v>0</v>
      </c>
      <c r="AA28" s="86">
        <v>0</v>
      </c>
      <c r="AB28" s="86">
        <v>0</v>
      </c>
      <c r="AC28" s="86">
        <v>0</v>
      </c>
      <c r="AD28" s="86">
        <v>0</v>
      </c>
      <c r="AE28" s="86">
        <v>0</v>
      </c>
      <c r="AF28" s="86">
        <v>0</v>
      </c>
      <c r="AG28" s="86">
        <v>0</v>
      </c>
      <c r="AH28" s="86">
        <v>0</v>
      </c>
      <c r="AI28" s="86">
        <v>0</v>
      </c>
      <c r="AJ28" s="86">
        <v>0</v>
      </c>
      <c r="AK28" s="86">
        <v>0</v>
      </c>
      <c r="AL28" s="86">
        <v>0.2</v>
      </c>
      <c r="AM28" s="86">
        <v>0</v>
      </c>
      <c r="AO28" s="86">
        <v>13.099999999999998</v>
      </c>
      <c r="AP28" s="86">
        <v>13.099999999999998</v>
      </c>
      <c r="AQ28" s="86">
        <v>10.57</v>
      </c>
      <c r="AR28" s="86">
        <v>0</v>
      </c>
      <c r="AS28" s="86">
        <v>0</v>
      </c>
      <c r="AT28" s="97">
        <v>0.80687022900763372</v>
      </c>
      <c r="AX28" s="86">
        <v>0.2</v>
      </c>
      <c r="AY28" s="86">
        <v>0</v>
      </c>
      <c r="AZ28" s="86">
        <v>12.7</v>
      </c>
      <c r="BA28" s="86">
        <v>0</v>
      </c>
      <c r="BC28" s="86">
        <v>12.7</v>
      </c>
      <c r="BF28" s="86">
        <v>0.2</v>
      </c>
      <c r="BG28" s="86">
        <v>0</v>
      </c>
      <c r="BH28" s="86">
        <v>12.7</v>
      </c>
      <c r="BI28" s="86">
        <v>0</v>
      </c>
      <c r="BJ28" s="86">
        <v>0.2</v>
      </c>
      <c r="BK28" s="86">
        <v>0</v>
      </c>
      <c r="BL28" s="86">
        <v>0</v>
      </c>
      <c r="BM28" s="86">
        <v>0</v>
      </c>
      <c r="BN28" s="86" t="s">
        <v>6</v>
      </c>
      <c r="BO28" s="86" t="s">
        <v>6</v>
      </c>
      <c r="BP28" s="86">
        <v>13.099999999999998</v>
      </c>
      <c r="BS28" s="98">
        <v>1.5267175572519087E-2</v>
      </c>
      <c r="BT28" s="98">
        <v>0</v>
      </c>
      <c r="BU28" s="98">
        <v>0.984732824427481</v>
      </c>
      <c r="BV28" s="98">
        <v>0</v>
      </c>
      <c r="BX28" s="98">
        <v>1</v>
      </c>
    </row>
    <row r="29" spans="1:76" x14ac:dyDescent="0.35">
      <c r="A29" s="96" t="s">
        <v>35</v>
      </c>
      <c r="B29" s="96" t="s">
        <v>39</v>
      </c>
      <c r="C29" s="86">
        <v>0</v>
      </c>
      <c r="D29" s="86">
        <v>0.02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21.7</v>
      </c>
      <c r="R29" s="86">
        <v>0</v>
      </c>
      <c r="S29" s="86">
        <v>0</v>
      </c>
      <c r="T29" s="86">
        <v>0</v>
      </c>
      <c r="U29" s="86">
        <v>0</v>
      </c>
      <c r="V29" s="86">
        <v>0</v>
      </c>
      <c r="W29" s="86">
        <v>0</v>
      </c>
      <c r="X29" s="86">
        <v>0</v>
      </c>
      <c r="Y29" s="86">
        <v>0</v>
      </c>
      <c r="Z29" s="86">
        <v>0</v>
      </c>
      <c r="AA29" s="86">
        <v>0</v>
      </c>
      <c r="AB29" s="86">
        <v>0</v>
      </c>
      <c r="AC29" s="86">
        <v>0</v>
      </c>
      <c r="AD29" s="86">
        <v>0</v>
      </c>
      <c r="AE29" s="86">
        <v>0</v>
      </c>
      <c r="AF29" s="86">
        <v>0</v>
      </c>
      <c r="AG29" s="86">
        <v>0</v>
      </c>
      <c r="AH29" s="86">
        <v>0</v>
      </c>
      <c r="AI29" s="86">
        <v>0</v>
      </c>
      <c r="AJ29" s="86">
        <v>0</v>
      </c>
      <c r="AK29" s="86">
        <v>0</v>
      </c>
      <c r="AL29" s="86">
        <v>0.4</v>
      </c>
      <c r="AM29" s="86">
        <v>0</v>
      </c>
      <c r="AO29" s="86">
        <v>22.119999999999997</v>
      </c>
      <c r="AP29" s="86">
        <v>22.119999999999997</v>
      </c>
      <c r="AQ29" s="86">
        <v>18.87</v>
      </c>
      <c r="AR29" s="86">
        <v>0</v>
      </c>
      <c r="AS29" s="86">
        <v>0</v>
      </c>
      <c r="AT29" s="97">
        <v>0.85307414104882473</v>
      </c>
      <c r="AX29" s="86">
        <v>0.4</v>
      </c>
      <c r="AY29" s="86">
        <v>0</v>
      </c>
      <c r="AZ29" s="86">
        <v>21.7</v>
      </c>
      <c r="BA29" s="86">
        <v>0</v>
      </c>
      <c r="BC29" s="86">
        <v>21.7</v>
      </c>
      <c r="BF29" s="86">
        <v>0.02</v>
      </c>
      <c r="BG29" s="86">
        <v>0</v>
      </c>
      <c r="BH29" s="86">
        <v>21.7</v>
      </c>
      <c r="BI29" s="86">
        <v>0</v>
      </c>
      <c r="BJ29" s="86">
        <v>0.4</v>
      </c>
      <c r="BK29" s="86">
        <v>0</v>
      </c>
      <c r="BL29" s="86">
        <v>0</v>
      </c>
      <c r="BM29" s="86">
        <v>0</v>
      </c>
      <c r="BN29" s="86" t="s">
        <v>6</v>
      </c>
      <c r="BO29" s="86" t="s">
        <v>6</v>
      </c>
      <c r="BP29" s="86">
        <v>22.119999999999997</v>
      </c>
      <c r="BS29" s="98">
        <v>9.0415913200723335E-4</v>
      </c>
      <c r="BT29" s="98">
        <v>0</v>
      </c>
      <c r="BU29" s="98">
        <v>0.99909584086799275</v>
      </c>
      <c r="BV29" s="98">
        <v>0</v>
      </c>
      <c r="BX29" s="98">
        <v>1</v>
      </c>
    </row>
    <row r="30" spans="1:76" x14ac:dyDescent="0.35">
      <c r="A30" s="96" t="s">
        <v>40</v>
      </c>
      <c r="B30" s="96" t="s">
        <v>41</v>
      </c>
      <c r="C30" s="86">
        <v>0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6">
        <v>29.84</v>
      </c>
      <c r="Q30" s="86">
        <v>0</v>
      </c>
      <c r="R30" s="86">
        <v>4.5199999999999996</v>
      </c>
      <c r="S30" s="86">
        <v>0</v>
      </c>
      <c r="T30" s="86">
        <v>0</v>
      </c>
      <c r="U30" s="86">
        <v>0</v>
      </c>
      <c r="V30" s="86">
        <v>0</v>
      </c>
      <c r="W30" s="86">
        <v>0</v>
      </c>
      <c r="X30" s="86">
        <v>0</v>
      </c>
      <c r="Y30" s="86">
        <v>0</v>
      </c>
      <c r="Z30" s="86">
        <v>0</v>
      </c>
      <c r="AA30" s="86">
        <v>0</v>
      </c>
      <c r="AB30" s="86">
        <v>0</v>
      </c>
      <c r="AC30" s="86">
        <v>0</v>
      </c>
      <c r="AD30" s="86">
        <v>0</v>
      </c>
      <c r="AE30" s="86">
        <v>0</v>
      </c>
      <c r="AF30" s="86">
        <v>0</v>
      </c>
      <c r="AG30" s="86">
        <v>0</v>
      </c>
      <c r="AH30" s="86">
        <v>0</v>
      </c>
      <c r="AI30" s="86">
        <v>0</v>
      </c>
      <c r="AJ30" s="86">
        <v>0</v>
      </c>
      <c r="AK30" s="86">
        <v>0</v>
      </c>
      <c r="AL30" s="86">
        <v>0.49</v>
      </c>
      <c r="AM30" s="86">
        <v>0</v>
      </c>
      <c r="AO30" s="86">
        <v>34.85</v>
      </c>
      <c r="AP30" s="86">
        <v>34.85</v>
      </c>
      <c r="AQ30" s="86">
        <v>23.853000000000002</v>
      </c>
      <c r="AR30" s="86">
        <v>0</v>
      </c>
      <c r="AS30" s="86">
        <v>0</v>
      </c>
      <c r="AT30" s="97">
        <v>0.68444763271162123</v>
      </c>
      <c r="AX30" s="86">
        <v>0.49</v>
      </c>
      <c r="AY30" s="86">
        <v>0</v>
      </c>
      <c r="AZ30" s="86">
        <v>29.84</v>
      </c>
      <c r="BA30" s="86">
        <v>4.5199999999999996</v>
      </c>
      <c r="BC30" s="86">
        <v>34.36</v>
      </c>
      <c r="BF30" s="86">
        <v>0</v>
      </c>
      <c r="BG30" s="86">
        <v>0</v>
      </c>
      <c r="BH30" s="86">
        <v>34.36</v>
      </c>
      <c r="BI30" s="86">
        <v>0</v>
      </c>
      <c r="BJ30" s="86">
        <v>0.49</v>
      </c>
      <c r="BK30" s="86">
        <v>0</v>
      </c>
      <c r="BL30" s="86">
        <v>0</v>
      </c>
      <c r="BM30" s="86">
        <v>0</v>
      </c>
      <c r="BN30" s="86" t="s">
        <v>6</v>
      </c>
      <c r="BO30" s="86" t="s">
        <v>6</v>
      </c>
      <c r="BP30" s="86">
        <v>34.85</v>
      </c>
      <c r="BS30" s="98">
        <v>0</v>
      </c>
      <c r="BT30" s="98">
        <v>0</v>
      </c>
      <c r="BU30" s="98">
        <v>1</v>
      </c>
      <c r="BV30" s="98">
        <v>0</v>
      </c>
      <c r="BX30" s="98">
        <v>1</v>
      </c>
    </row>
    <row r="31" spans="1:76" x14ac:dyDescent="0.35">
      <c r="A31" s="96" t="s">
        <v>42</v>
      </c>
      <c r="B31" s="96" t="s">
        <v>43</v>
      </c>
      <c r="C31" s="86">
        <v>0</v>
      </c>
      <c r="D31" s="86">
        <v>0.08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2.2989999999999999</v>
      </c>
      <c r="N31" s="86">
        <v>1.29</v>
      </c>
      <c r="O31" s="86">
        <v>7.1360000000000001</v>
      </c>
      <c r="P31" s="86">
        <v>0</v>
      </c>
      <c r="Q31" s="86">
        <v>20.440999999999999</v>
      </c>
      <c r="R31" s="86">
        <v>6.3920000000000003</v>
      </c>
      <c r="S31" s="86">
        <v>3.081</v>
      </c>
      <c r="T31" s="86">
        <v>0</v>
      </c>
      <c r="U31" s="86">
        <v>0</v>
      </c>
      <c r="V31" s="86">
        <v>0</v>
      </c>
      <c r="W31" s="86">
        <v>0</v>
      </c>
      <c r="X31" s="86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2.496</v>
      </c>
      <c r="AF31" s="86">
        <v>0</v>
      </c>
      <c r="AG31" s="86">
        <v>0</v>
      </c>
      <c r="AH31" s="86">
        <v>0</v>
      </c>
      <c r="AI31" s="86">
        <v>6.75</v>
      </c>
      <c r="AJ31" s="86">
        <v>0</v>
      </c>
      <c r="AK31" s="86">
        <v>0</v>
      </c>
      <c r="AL31" s="86">
        <v>1.1839999999999999</v>
      </c>
      <c r="AM31" s="86">
        <v>0</v>
      </c>
      <c r="AO31" s="86">
        <v>51.149000000000001</v>
      </c>
      <c r="AP31" s="86">
        <v>51.149000000000001</v>
      </c>
      <c r="AQ31" s="86">
        <v>39.5</v>
      </c>
      <c r="AR31" s="86">
        <v>0</v>
      </c>
      <c r="AS31" s="86">
        <v>0</v>
      </c>
      <c r="AT31" s="97">
        <v>0.77225361199632447</v>
      </c>
      <c r="AX31" s="86">
        <v>1.1839999999999999</v>
      </c>
      <c r="AY31" s="86">
        <v>0</v>
      </c>
      <c r="AZ31" s="86">
        <v>31.165999999999997</v>
      </c>
      <c r="BA31" s="86">
        <v>9.4730000000000008</v>
      </c>
      <c r="BC31" s="86">
        <v>40.639000000000003</v>
      </c>
      <c r="BF31" s="86">
        <v>0.08</v>
      </c>
      <c r="BG31" s="86">
        <v>2.496</v>
      </c>
      <c r="BH31" s="86">
        <v>40.639000000000003</v>
      </c>
      <c r="BI31" s="86">
        <v>6.75</v>
      </c>
      <c r="BJ31" s="86">
        <v>1.1839999999999999</v>
      </c>
      <c r="BK31" s="86">
        <v>0</v>
      </c>
      <c r="BL31" s="86">
        <v>0</v>
      </c>
      <c r="BM31" s="86">
        <v>0</v>
      </c>
      <c r="BN31" s="86" t="s">
        <v>6</v>
      </c>
      <c r="BO31" s="86" t="s">
        <v>6</v>
      </c>
      <c r="BP31" s="86">
        <v>51.149000000000001</v>
      </c>
      <c r="BS31" s="98">
        <v>1.5640579483469862E-3</v>
      </c>
      <c r="BT31" s="98">
        <v>4.8798607988425967E-2</v>
      </c>
      <c r="BU31" s="98">
        <v>0.81766994467145004</v>
      </c>
      <c r="BV31" s="98">
        <v>0.13196738939177696</v>
      </c>
      <c r="BX31" s="98">
        <v>1</v>
      </c>
    </row>
    <row r="32" spans="1:76" x14ac:dyDescent="0.35">
      <c r="A32" s="96" t="s">
        <v>44</v>
      </c>
      <c r="B32" s="96" t="s">
        <v>45</v>
      </c>
      <c r="C32" s="86">
        <v>0</v>
      </c>
      <c r="D32" s="86">
        <v>3.45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0.97099999999999997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87.203000000000003</v>
      </c>
      <c r="R32" s="86">
        <v>9.4290000000000003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0</v>
      </c>
      <c r="AF32" s="86">
        <v>0</v>
      </c>
      <c r="AG32" s="86">
        <v>0</v>
      </c>
      <c r="AH32" s="86">
        <v>0</v>
      </c>
      <c r="AI32" s="86">
        <v>21.263000000000002</v>
      </c>
      <c r="AJ32" s="86">
        <v>5.6360000000000001</v>
      </c>
      <c r="AK32" s="86">
        <v>0</v>
      </c>
      <c r="AL32" s="86">
        <v>3.1789999999999998</v>
      </c>
      <c r="AM32" s="86">
        <v>0</v>
      </c>
      <c r="AO32" s="86">
        <v>131.131</v>
      </c>
      <c r="AP32" s="86">
        <v>131.131</v>
      </c>
      <c r="AQ32" s="86">
        <v>103.6</v>
      </c>
      <c r="AR32" s="86">
        <v>0</v>
      </c>
      <c r="AS32" s="86">
        <v>0</v>
      </c>
      <c r="AT32" s="97">
        <v>0.79004964501147701</v>
      </c>
      <c r="AX32" s="86">
        <v>3.1789999999999998</v>
      </c>
      <c r="AY32" s="86">
        <v>0</v>
      </c>
      <c r="AZ32" s="86">
        <v>87.203000000000003</v>
      </c>
      <c r="BA32" s="86">
        <v>9.4290000000000003</v>
      </c>
      <c r="BC32" s="86">
        <v>96.632000000000005</v>
      </c>
      <c r="BF32" s="86">
        <v>3.45</v>
      </c>
      <c r="BG32" s="86">
        <v>0</v>
      </c>
      <c r="BH32" s="86">
        <v>96.632000000000005</v>
      </c>
      <c r="BI32" s="86">
        <v>27.87</v>
      </c>
      <c r="BJ32" s="86">
        <v>3.1789999999999998</v>
      </c>
      <c r="BK32" s="86">
        <v>0</v>
      </c>
      <c r="BL32" s="86">
        <v>0</v>
      </c>
      <c r="BM32" s="86">
        <v>0</v>
      </c>
      <c r="BN32" s="86" t="s">
        <v>6</v>
      </c>
      <c r="BO32" s="86" t="s">
        <v>6</v>
      </c>
      <c r="BP32" s="86">
        <v>131.131</v>
      </c>
      <c r="BS32" s="98">
        <v>2.630956829430112E-2</v>
      </c>
      <c r="BT32" s="98">
        <v>0</v>
      </c>
      <c r="BU32" s="98">
        <v>0.76115487565869255</v>
      </c>
      <c r="BV32" s="98">
        <v>0.21253555604700644</v>
      </c>
      <c r="BX32" s="98">
        <v>1</v>
      </c>
    </row>
    <row r="33" spans="1:76" x14ac:dyDescent="0.35">
      <c r="A33" s="96" t="s">
        <v>46</v>
      </c>
      <c r="B33" s="96" t="s">
        <v>47</v>
      </c>
      <c r="C33" s="86">
        <v>0</v>
      </c>
      <c r="D33" s="86">
        <v>0.1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0.7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  <c r="X33" s="86">
        <v>0</v>
      </c>
      <c r="Y33" s="86">
        <v>0</v>
      </c>
      <c r="Z33" s="86">
        <v>0</v>
      </c>
      <c r="AA33" s="86">
        <v>0</v>
      </c>
      <c r="AB33" s="86">
        <v>0</v>
      </c>
      <c r="AC33" s="86">
        <v>0</v>
      </c>
      <c r="AD33" s="86">
        <v>0</v>
      </c>
      <c r="AE33" s="86">
        <v>0</v>
      </c>
      <c r="AF33" s="86">
        <v>0</v>
      </c>
      <c r="AG33" s="86">
        <v>0</v>
      </c>
      <c r="AH33" s="86">
        <v>0</v>
      </c>
      <c r="AI33" s="86">
        <v>0</v>
      </c>
      <c r="AJ33" s="86">
        <v>10.7</v>
      </c>
      <c r="AK33" s="86">
        <v>0</v>
      </c>
      <c r="AL33" s="86">
        <v>0.06</v>
      </c>
      <c r="AM33" s="86">
        <v>0</v>
      </c>
      <c r="AO33" s="86">
        <v>11.56</v>
      </c>
      <c r="AP33" s="86">
        <v>11.56</v>
      </c>
      <c r="AQ33" s="86">
        <v>9.4</v>
      </c>
      <c r="AR33" s="86">
        <v>0</v>
      </c>
      <c r="AS33" s="86">
        <v>0</v>
      </c>
      <c r="AT33" s="97">
        <v>0.81314878892733566</v>
      </c>
      <c r="AX33" s="86">
        <v>0.06</v>
      </c>
      <c r="AY33" s="86">
        <v>0</v>
      </c>
      <c r="AZ33" s="86">
        <v>0</v>
      </c>
      <c r="BA33" s="86">
        <v>0.7</v>
      </c>
      <c r="BC33" s="86">
        <v>0.7</v>
      </c>
      <c r="BF33" s="86">
        <v>0.1</v>
      </c>
      <c r="BG33" s="86">
        <v>0</v>
      </c>
      <c r="BH33" s="86">
        <v>0.7</v>
      </c>
      <c r="BI33" s="86">
        <v>10.7</v>
      </c>
      <c r="BJ33" s="86">
        <v>0.06</v>
      </c>
      <c r="BK33" s="86">
        <v>0</v>
      </c>
      <c r="BL33" s="86">
        <v>0</v>
      </c>
      <c r="BM33" s="86">
        <v>0</v>
      </c>
      <c r="BN33" s="86" t="s">
        <v>6</v>
      </c>
      <c r="BO33" s="86" t="s">
        <v>6</v>
      </c>
      <c r="BP33" s="86">
        <v>11.56</v>
      </c>
      <c r="BS33" s="98">
        <v>8.6505190311418692E-3</v>
      </c>
      <c r="BT33" s="98">
        <v>0</v>
      </c>
      <c r="BU33" s="98">
        <v>6.5743944636678195E-2</v>
      </c>
      <c r="BV33" s="98">
        <v>0.92560553633217979</v>
      </c>
      <c r="BX33" s="98">
        <v>0.99999999999999989</v>
      </c>
    </row>
    <row r="34" spans="1:76" x14ac:dyDescent="0.35">
      <c r="A34" s="96" t="s">
        <v>48</v>
      </c>
      <c r="B34" s="96" t="s">
        <v>49</v>
      </c>
      <c r="C34" s="86">
        <v>0</v>
      </c>
      <c r="D34" s="86">
        <v>0.7</v>
      </c>
      <c r="E34" s="86">
        <v>0</v>
      </c>
      <c r="F34" s="86">
        <v>1</v>
      </c>
      <c r="G34" s="86">
        <v>0</v>
      </c>
      <c r="H34" s="86">
        <v>0</v>
      </c>
      <c r="I34" s="86">
        <v>261.61399999999998</v>
      </c>
      <c r="J34" s="86">
        <v>0</v>
      </c>
      <c r="K34" s="86">
        <v>0</v>
      </c>
      <c r="L34" s="86">
        <v>9.8634900000000005</v>
      </c>
      <c r="M34" s="86">
        <v>0</v>
      </c>
      <c r="N34" s="86">
        <v>0</v>
      </c>
      <c r="O34" s="86">
        <v>3.95</v>
      </c>
      <c r="P34" s="86">
        <v>1.2</v>
      </c>
      <c r="Q34" s="86">
        <v>0</v>
      </c>
      <c r="R34" s="86">
        <v>0</v>
      </c>
      <c r="S34" s="86">
        <v>0</v>
      </c>
      <c r="T34" s="86">
        <v>0</v>
      </c>
      <c r="U34" s="86">
        <v>0</v>
      </c>
      <c r="V34" s="86">
        <v>0</v>
      </c>
      <c r="W34" s="86">
        <v>1.3</v>
      </c>
      <c r="X34" s="86">
        <v>0</v>
      </c>
      <c r="Y34" s="86">
        <v>0</v>
      </c>
      <c r="Z34" s="86">
        <v>0</v>
      </c>
      <c r="AA34" s="86">
        <v>0</v>
      </c>
      <c r="AB34" s="86">
        <v>0</v>
      </c>
      <c r="AC34" s="86">
        <v>0</v>
      </c>
      <c r="AD34" s="86">
        <v>0</v>
      </c>
      <c r="AE34" s="86">
        <v>0.2</v>
      </c>
      <c r="AF34" s="86">
        <v>0</v>
      </c>
      <c r="AG34" s="86">
        <v>0</v>
      </c>
      <c r="AH34" s="86">
        <v>0</v>
      </c>
      <c r="AI34" s="86">
        <v>37.380000000000003</v>
      </c>
      <c r="AJ34" s="86">
        <v>0</v>
      </c>
      <c r="AK34" s="86">
        <v>0</v>
      </c>
      <c r="AL34" s="86">
        <v>9.0744299999999996</v>
      </c>
      <c r="AM34" s="86">
        <v>0</v>
      </c>
      <c r="AO34" s="86">
        <v>326.28191999999996</v>
      </c>
      <c r="AP34" s="86">
        <v>326.28191999999996</v>
      </c>
      <c r="AQ34" s="86">
        <v>261.39999999999998</v>
      </c>
      <c r="AR34" s="86">
        <v>0</v>
      </c>
      <c r="AS34" s="86">
        <v>0</v>
      </c>
      <c r="AT34" s="97">
        <v>0.80114767008849286</v>
      </c>
      <c r="AX34" s="86">
        <v>9.0744299999999996</v>
      </c>
      <c r="AY34" s="86">
        <v>0</v>
      </c>
      <c r="AZ34" s="86">
        <v>5.15</v>
      </c>
      <c r="BA34" s="86">
        <v>0</v>
      </c>
      <c r="BC34" s="86">
        <v>16.313490000000002</v>
      </c>
      <c r="BF34" s="86">
        <v>1.7</v>
      </c>
      <c r="BG34" s="86">
        <v>0.2</v>
      </c>
      <c r="BH34" s="86">
        <v>6.45</v>
      </c>
      <c r="BI34" s="86">
        <v>308.85748999999998</v>
      </c>
      <c r="BJ34" s="86">
        <v>9.0744299999999996</v>
      </c>
      <c r="BK34" s="86">
        <v>0</v>
      </c>
      <c r="BL34" s="86">
        <v>0</v>
      </c>
      <c r="BM34" s="86">
        <v>0</v>
      </c>
      <c r="BN34" s="86" t="s">
        <v>6</v>
      </c>
      <c r="BO34" s="86" t="s">
        <v>6</v>
      </c>
      <c r="BP34" s="86">
        <v>326.28192000000001</v>
      </c>
      <c r="BS34" s="98">
        <v>5.210218206390351E-3</v>
      </c>
      <c r="BT34" s="98">
        <v>6.1296684781062959E-4</v>
      </c>
      <c r="BU34" s="98">
        <v>4.757980460578385E-2</v>
      </c>
      <c r="BV34" s="98">
        <v>0.94659701034001509</v>
      </c>
      <c r="BX34" s="98">
        <v>0.99999999999999989</v>
      </c>
    </row>
    <row r="35" spans="1:76" x14ac:dyDescent="0.35">
      <c r="A35" s="96" t="s">
        <v>50</v>
      </c>
      <c r="B35" s="96" t="s">
        <v>51</v>
      </c>
      <c r="C35" s="86">
        <v>0</v>
      </c>
      <c r="D35" s="86">
        <v>1.5</v>
      </c>
      <c r="E35" s="86">
        <v>0</v>
      </c>
      <c r="F35" s="86">
        <v>0</v>
      </c>
      <c r="G35" s="86">
        <v>0</v>
      </c>
      <c r="H35" s="86">
        <v>0</v>
      </c>
      <c r="I35" s="86">
        <v>0</v>
      </c>
      <c r="J35" s="86">
        <v>0</v>
      </c>
      <c r="K35" s="86">
        <v>0</v>
      </c>
      <c r="L35" s="86">
        <v>0</v>
      </c>
      <c r="M35" s="86">
        <v>0</v>
      </c>
      <c r="N35" s="86">
        <v>0</v>
      </c>
      <c r="O35" s="86">
        <v>3.12</v>
      </c>
      <c r="P35" s="86">
        <v>17.13</v>
      </c>
      <c r="Q35" s="86">
        <v>0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86">
        <v>0</v>
      </c>
      <c r="X35" s="86">
        <v>0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86">
        <v>0</v>
      </c>
      <c r="AI35" s="86">
        <v>1.72</v>
      </c>
      <c r="AJ35" s="86">
        <v>0</v>
      </c>
      <c r="AK35" s="86">
        <v>0</v>
      </c>
      <c r="AL35" s="86">
        <v>0.47899999999999998</v>
      </c>
      <c r="AM35" s="86">
        <v>0</v>
      </c>
      <c r="AO35" s="86">
        <v>23.948999999999998</v>
      </c>
      <c r="AP35" s="86">
        <v>23.948999999999998</v>
      </c>
      <c r="AQ35" s="86">
        <v>16.849</v>
      </c>
      <c r="AR35" s="86">
        <v>0</v>
      </c>
      <c r="AS35" s="86">
        <v>0</v>
      </c>
      <c r="AT35" s="97">
        <v>0.7035366821161636</v>
      </c>
      <c r="AX35" s="86">
        <v>0.47899999999999998</v>
      </c>
      <c r="AY35" s="86">
        <v>0</v>
      </c>
      <c r="AZ35" s="86">
        <v>20.25</v>
      </c>
      <c r="BA35" s="86">
        <v>0</v>
      </c>
      <c r="BC35" s="86">
        <v>20.25</v>
      </c>
      <c r="BF35" s="86">
        <v>1.5</v>
      </c>
      <c r="BG35" s="86">
        <v>0</v>
      </c>
      <c r="BH35" s="86">
        <v>20.25</v>
      </c>
      <c r="BI35" s="86">
        <v>1.72</v>
      </c>
      <c r="BJ35" s="86">
        <v>0.47899999999999998</v>
      </c>
      <c r="BK35" s="86">
        <v>0</v>
      </c>
      <c r="BL35" s="86">
        <v>0</v>
      </c>
      <c r="BM35" s="86">
        <v>0</v>
      </c>
      <c r="BN35" s="86" t="s">
        <v>6</v>
      </c>
      <c r="BO35" s="86" t="s">
        <v>6</v>
      </c>
      <c r="BP35" s="86">
        <v>23.948999999999998</v>
      </c>
      <c r="BS35" s="98">
        <v>6.2633095327571095E-2</v>
      </c>
      <c r="BT35" s="98">
        <v>0</v>
      </c>
      <c r="BU35" s="98">
        <v>0.86554762203014746</v>
      </c>
      <c r="BV35" s="98">
        <v>7.1819282642281518E-2</v>
      </c>
      <c r="BX35" s="98">
        <v>1</v>
      </c>
    </row>
    <row r="36" spans="1:76" x14ac:dyDescent="0.35">
      <c r="A36" s="96" t="s">
        <v>50</v>
      </c>
      <c r="B36" s="96" t="s">
        <v>52</v>
      </c>
      <c r="C36" s="86">
        <v>0</v>
      </c>
      <c r="D36" s="86">
        <v>2.8941400000000002</v>
      </c>
      <c r="E36" s="86">
        <v>0</v>
      </c>
      <c r="F36" s="86">
        <v>0</v>
      </c>
      <c r="G36" s="86">
        <v>0</v>
      </c>
      <c r="H36" s="86">
        <v>0</v>
      </c>
      <c r="I36" s="86">
        <v>93.477099999999993</v>
      </c>
      <c r="J36" s="86">
        <v>0</v>
      </c>
      <c r="K36" s="86">
        <v>0</v>
      </c>
      <c r="L36" s="86">
        <v>18.741900000000001</v>
      </c>
      <c r="M36" s="86">
        <v>4.8149199999999999</v>
      </c>
      <c r="N36" s="86">
        <v>0</v>
      </c>
      <c r="O36" s="86">
        <v>4.7</v>
      </c>
      <c r="P36" s="86">
        <v>4.54</v>
      </c>
      <c r="Q36" s="86">
        <v>0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6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86">
        <v>0</v>
      </c>
      <c r="AI36" s="86">
        <v>12.5</v>
      </c>
      <c r="AJ36" s="86">
        <v>0</v>
      </c>
      <c r="AK36" s="86">
        <v>0</v>
      </c>
      <c r="AL36" s="86">
        <v>6.3427300000000004</v>
      </c>
      <c r="AM36" s="86">
        <v>0</v>
      </c>
      <c r="AO36" s="86">
        <v>148.01078999999999</v>
      </c>
      <c r="AP36" s="86">
        <v>148.01078999999999</v>
      </c>
      <c r="AQ36" s="86">
        <v>122.995</v>
      </c>
      <c r="AR36" s="86">
        <v>0</v>
      </c>
      <c r="AS36" s="86">
        <v>0</v>
      </c>
      <c r="AT36" s="97">
        <v>0.83098671387403589</v>
      </c>
      <c r="AX36" s="86">
        <v>6.3427300000000004</v>
      </c>
      <c r="AY36" s="86">
        <v>0</v>
      </c>
      <c r="AZ36" s="86">
        <v>14.054919999999999</v>
      </c>
      <c r="BA36" s="86">
        <v>0</v>
      </c>
      <c r="BC36" s="86">
        <v>32.796820000000004</v>
      </c>
      <c r="BF36" s="86">
        <v>2.8941400000000002</v>
      </c>
      <c r="BG36" s="86">
        <v>0</v>
      </c>
      <c r="BH36" s="86">
        <v>14.054919999999999</v>
      </c>
      <c r="BI36" s="86">
        <v>124.71899999999999</v>
      </c>
      <c r="BJ36" s="86">
        <v>6.3427300000000004</v>
      </c>
      <c r="BK36" s="86">
        <v>0</v>
      </c>
      <c r="BL36" s="86">
        <v>0</v>
      </c>
      <c r="BM36" s="86">
        <v>0</v>
      </c>
      <c r="BN36" s="86" t="s">
        <v>6</v>
      </c>
      <c r="BO36" s="86" t="s">
        <v>6</v>
      </c>
      <c r="BP36" s="86">
        <v>148.01078999999999</v>
      </c>
      <c r="BS36" s="98">
        <v>1.9553574438728422E-2</v>
      </c>
      <c r="BT36" s="98">
        <v>0</v>
      </c>
      <c r="BU36" s="98">
        <v>0.13781191222612893</v>
      </c>
      <c r="BV36" s="98">
        <v>0.84263451333514272</v>
      </c>
      <c r="BX36" s="98">
        <v>1</v>
      </c>
    </row>
    <row r="37" spans="1:76" x14ac:dyDescent="0.35">
      <c r="A37" s="96" t="s">
        <v>50</v>
      </c>
      <c r="B37" s="96" t="s">
        <v>53</v>
      </c>
      <c r="C37" s="86">
        <v>0</v>
      </c>
      <c r="D37" s="86">
        <v>0.27</v>
      </c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  <c r="K37" s="86">
        <v>0</v>
      </c>
      <c r="L37" s="86">
        <v>0</v>
      </c>
      <c r="M37" s="86">
        <v>12.68</v>
      </c>
      <c r="N37" s="86">
        <v>0</v>
      </c>
      <c r="O37" s="86">
        <v>14.09</v>
      </c>
      <c r="P37" s="86">
        <v>1.41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6">
        <v>0</v>
      </c>
      <c r="Y37" s="86">
        <v>0</v>
      </c>
      <c r="Z37" s="86">
        <v>0</v>
      </c>
      <c r="AA37" s="86">
        <v>0</v>
      </c>
      <c r="AB37" s="86">
        <v>0</v>
      </c>
      <c r="AC37" s="86">
        <v>0</v>
      </c>
      <c r="AD37" s="86">
        <v>0</v>
      </c>
      <c r="AE37" s="86">
        <v>0</v>
      </c>
      <c r="AF37" s="86">
        <v>0</v>
      </c>
      <c r="AG37" s="86">
        <v>0</v>
      </c>
      <c r="AH37" s="86">
        <v>0</v>
      </c>
      <c r="AI37" s="86">
        <v>1.72</v>
      </c>
      <c r="AJ37" s="86">
        <v>0</v>
      </c>
      <c r="AK37" s="86">
        <v>0</v>
      </c>
      <c r="AL37" s="86">
        <v>0.64800000000000002</v>
      </c>
      <c r="AM37" s="86">
        <v>0</v>
      </c>
      <c r="AO37" s="86">
        <v>30.817999999999998</v>
      </c>
      <c r="AP37" s="86">
        <v>30.817999999999998</v>
      </c>
      <c r="AQ37" s="86">
        <v>23.251000000000001</v>
      </c>
      <c r="AR37" s="86">
        <v>0</v>
      </c>
      <c r="AS37" s="86">
        <v>0</v>
      </c>
      <c r="AT37" s="97">
        <v>0.75446167823998966</v>
      </c>
      <c r="AX37" s="86">
        <v>0.64800000000000002</v>
      </c>
      <c r="AY37" s="86">
        <v>0</v>
      </c>
      <c r="AZ37" s="86">
        <v>28.18</v>
      </c>
      <c r="BA37" s="86">
        <v>0</v>
      </c>
      <c r="BC37" s="86">
        <v>28.18</v>
      </c>
      <c r="BF37" s="86">
        <v>0.27</v>
      </c>
      <c r="BG37" s="86">
        <v>0</v>
      </c>
      <c r="BH37" s="86">
        <v>28.18</v>
      </c>
      <c r="BI37" s="86">
        <v>1.72</v>
      </c>
      <c r="BJ37" s="86">
        <v>0.64800000000000002</v>
      </c>
      <c r="BK37" s="86">
        <v>0</v>
      </c>
      <c r="BL37" s="86">
        <v>0</v>
      </c>
      <c r="BM37" s="86">
        <v>0</v>
      </c>
      <c r="BN37" s="86" t="s">
        <v>6</v>
      </c>
      <c r="BO37" s="86" t="s">
        <v>6</v>
      </c>
      <c r="BP37" s="86">
        <v>30.817999999999998</v>
      </c>
      <c r="BS37" s="98">
        <v>8.7611136348887033E-3</v>
      </c>
      <c r="BT37" s="98">
        <v>0</v>
      </c>
      <c r="BU37" s="98">
        <v>0.93542734765396851</v>
      </c>
      <c r="BV37" s="98">
        <v>5.581153871114284E-2</v>
      </c>
      <c r="BX37" s="98">
        <v>1</v>
      </c>
    </row>
    <row r="38" spans="1:76" x14ac:dyDescent="0.35">
      <c r="A38" s="96" t="s">
        <v>50</v>
      </c>
      <c r="B38" s="96" t="s">
        <v>54</v>
      </c>
      <c r="C38" s="86">
        <v>0</v>
      </c>
      <c r="D38" s="86">
        <v>0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  <c r="K38" s="86">
        <v>0</v>
      </c>
      <c r="L38" s="86">
        <v>0</v>
      </c>
      <c r="M38" s="86">
        <v>0</v>
      </c>
      <c r="N38" s="86">
        <v>0</v>
      </c>
      <c r="O38" s="86">
        <v>0</v>
      </c>
      <c r="P38" s="86">
        <v>0</v>
      </c>
      <c r="Q38" s="86">
        <v>0</v>
      </c>
      <c r="R38" s="86">
        <v>2.59</v>
      </c>
      <c r="S38" s="86">
        <v>0</v>
      </c>
      <c r="T38" s="86">
        <v>0</v>
      </c>
      <c r="U38" s="86">
        <v>0</v>
      </c>
      <c r="V38" s="86">
        <v>0</v>
      </c>
      <c r="W38" s="86">
        <v>0</v>
      </c>
      <c r="X38" s="86">
        <v>0</v>
      </c>
      <c r="Y38" s="86">
        <v>0</v>
      </c>
      <c r="Z38" s="86">
        <v>0</v>
      </c>
      <c r="AA38" s="86">
        <v>0</v>
      </c>
      <c r="AB38" s="86">
        <v>0</v>
      </c>
      <c r="AC38" s="86">
        <v>0</v>
      </c>
      <c r="AD38" s="86">
        <v>0</v>
      </c>
      <c r="AE38" s="86">
        <v>0</v>
      </c>
      <c r="AF38" s="86">
        <v>0</v>
      </c>
      <c r="AG38" s="86">
        <v>0</v>
      </c>
      <c r="AH38" s="86">
        <v>0</v>
      </c>
      <c r="AI38" s="86">
        <v>0</v>
      </c>
      <c r="AJ38" s="86">
        <v>0</v>
      </c>
      <c r="AK38" s="86">
        <v>0</v>
      </c>
      <c r="AL38" s="86">
        <v>5.8000000000000003E-2</v>
      </c>
      <c r="AM38" s="86">
        <v>0</v>
      </c>
      <c r="AO38" s="86">
        <v>2.6479999999999997</v>
      </c>
      <c r="AP38" s="86">
        <v>2.6479999999999997</v>
      </c>
      <c r="AQ38" s="86">
        <v>1.6890000000000001</v>
      </c>
      <c r="AR38" s="86">
        <v>0</v>
      </c>
      <c r="AS38" s="86">
        <v>0</v>
      </c>
      <c r="AT38" s="97">
        <v>0.63783987915407869</v>
      </c>
      <c r="AX38" s="86">
        <v>5.8000000000000003E-2</v>
      </c>
      <c r="AY38" s="86">
        <v>0</v>
      </c>
      <c r="AZ38" s="86">
        <v>0</v>
      </c>
      <c r="BA38" s="86">
        <v>2.59</v>
      </c>
      <c r="BC38" s="86">
        <v>2.59</v>
      </c>
      <c r="BF38" s="86">
        <v>0</v>
      </c>
      <c r="BG38" s="86">
        <v>0</v>
      </c>
      <c r="BH38" s="86">
        <v>2.59</v>
      </c>
      <c r="BI38" s="86">
        <v>0</v>
      </c>
      <c r="BJ38" s="86">
        <v>5.8000000000000003E-2</v>
      </c>
      <c r="BK38" s="86">
        <v>0</v>
      </c>
      <c r="BL38" s="86">
        <v>0</v>
      </c>
      <c r="BM38" s="86">
        <v>0</v>
      </c>
      <c r="BN38" s="86" t="s">
        <v>6</v>
      </c>
      <c r="BO38" s="86" t="s">
        <v>6</v>
      </c>
      <c r="BP38" s="86">
        <v>2.6479999999999997</v>
      </c>
      <c r="BS38" s="98">
        <v>0</v>
      </c>
      <c r="BT38" s="98">
        <v>0</v>
      </c>
      <c r="BU38" s="98">
        <v>1</v>
      </c>
      <c r="BV38" s="98">
        <v>0</v>
      </c>
      <c r="BX38" s="98">
        <v>1</v>
      </c>
    </row>
    <row r="39" spans="1:76" x14ac:dyDescent="0.35">
      <c r="A39" s="96" t="s">
        <v>55</v>
      </c>
      <c r="B39" s="96" t="s">
        <v>56</v>
      </c>
      <c r="C39" s="86">
        <v>0</v>
      </c>
      <c r="D39" s="86">
        <v>8.0000000000000002E-3</v>
      </c>
      <c r="E39" s="86">
        <v>0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  <c r="K39" s="86">
        <v>0</v>
      </c>
      <c r="L39" s="86">
        <v>0</v>
      </c>
      <c r="M39" s="86">
        <v>0</v>
      </c>
      <c r="N39" s="86">
        <v>24.513999999999999</v>
      </c>
      <c r="O39" s="86">
        <v>0</v>
      </c>
      <c r="P39" s="86">
        <v>0</v>
      </c>
      <c r="Q39" s="86">
        <v>0</v>
      </c>
      <c r="R39" s="86">
        <v>0</v>
      </c>
      <c r="S39" s="86">
        <v>0</v>
      </c>
      <c r="T39" s="86">
        <v>0</v>
      </c>
      <c r="U39" s="86">
        <v>0</v>
      </c>
      <c r="V39" s="86">
        <v>0</v>
      </c>
      <c r="W39" s="86">
        <v>0</v>
      </c>
      <c r="X39" s="86">
        <v>0.19</v>
      </c>
      <c r="Y39" s="86">
        <v>0</v>
      </c>
      <c r="Z39" s="86">
        <v>0</v>
      </c>
      <c r="AA39" s="86">
        <v>0</v>
      </c>
      <c r="AB39" s="86">
        <v>0</v>
      </c>
      <c r="AC39" s="86">
        <v>0</v>
      </c>
      <c r="AD39" s="86">
        <v>0</v>
      </c>
      <c r="AE39" s="86">
        <v>0</v>
      </c>
      <c r="AF39" s="86">
        <v>0</v>
      </c>
      <c r="AG39" s="86">
        <v>0</v>
      </c>
      <c r="AH39" s="86">
        <v>0</v>
      </c>
      <c r="AI39" s="86">
        <v>4.1719999999999997</v>
      </c>
      <c r="AJ39" s="86">
        <v>0</v>
      </c>
      <c r="AK39" s="86">
        <v>0</v>
      </c>
      <c r="AL39" s="86">
        <v>0.74099999999999999</v>
      </c>
      <c r="AM39" s="86">
        <v>0</v>
      </c>
      <c r="AO39" s="86">
        <v>29.625</v>
      </c>
      <c r="AP39" s="86">
        <v>29.625</v>
      </c>
      <c r="AQ39" s="86">
        <v>24.7</v>
      </c>
      <c r="AR39" s="86">
        <v>0</v>
      </c>
      <c r="AS39" s="86">
        <v>0</v>
      </c>
      <c r="AT39" s="97">
        <v>0.83375527426160334</v>
      </c>
      <c r="AX39" s="86">
        <v>0.74099999999999999</v>
      </c>
      <c r="AY39" s="86">
        <v>0</v>
      </c>
      <c r="AZ39" s="86">
        <v>24.513999999999999</v>
      </c>
      <c r="BA39" s="86">
        <v>0</v>
      </c>
      <c r="BC39" s="86">
        <v>24.704000000000001</v>
      </c>
      <c r="BF39" s="86">
        <v>8.0000000000000002E-3</v>
      </c>
      <c r="BG39" s="86">
        <v>0</v>
      </c>
      <c r="BH39" s="86">
        <v>24.513999999999999</v>
      </c>
      <c r="BI39" s="86">
        <v>4.3620000000000001</v>
      </c>
      <c r="BJ39" s="86">
        <v>0.74099999999999999</v>
      </c>
      <c r="BK39" s="86">
        <v>0</v>
      </c>
      <c r="BL39" s="86">
        <v>0</v>
      </c>
      <c r="BM39" s="86">
        <v>0</v>
      </c>
      <c r="BN39" s="86" t="s">
        <v>6</v>
      </c>
      <c r="BO39" s="86" t="s">
        <v>6</v>
      </c>
      <c r="BP39" s="86">
        <v>29.625</v>
      </c>
      <c r="BS39" s="98">
        <v>2.70042194092827E-4</v>
      </c>
      <c r="BT39" s="98">
        <v>0</v>
      </c>
      <c r="BU39" s="98">
        <v>0.85248945147679323</v>
      </c>
      <c r="BV39" s="98">
        <v>0.14724050632911392</v>
      </c>
      <c r="BX39" s="98">
        <v>1</v>
      </c>
    </row>
    <row r="40" spans="1:76" x14ac:dyDescent="0.35">
      <c r="A40" s="96" t="s">
        <v>55</v>
      </c>
      <c r="B40" s="96" t="s">
        <v>57</v>
      </c>
      <c r="C40" s="86">
        <v>0</v>
      </c>
      <c r="D40" s="86">
        <v>1.4E-2</v>
      </c>
      <c r="E40" s="86">
        <v>0</v>
      </c>
      <c r="F40" s="86">
        <v>0</v>
      </c>
      <c r="G40" s="86">
        <v>0</v>
      </c>
      <c r="H40" s="86">
        <v>0</v>
      </c>
      <c r="I40" s="86">
        <v>0</v>
      </c>
      <c r="J40" s="86">
        <v>0</v>
      </c>
      <c r="K40" s="86">
        <v>0</v>
      </c>
      <c r="L40" s="86">
        <v>0</v>
      </c>
      <c r="M40" s="86">
        <v>0</v>
      </c>
      <c r="N40" s="86">
        <v>2.2389999999999999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6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0</v>
      </c>
      <c r="AD40" s="86">
        <v>0</v>
      </c>
      <c r="AE40" s="86">
        <v>0</v>
      </c>
      <c r="AF40" s="86">
        <v>0</v>
      </c>
      <c r="AG40" s="86">
        <v>0</v>
      </c>
      <c r="AH40" s="86">
        <v>0</v>
      </c>
      <c r="AI40" s="86">
        <v>0</v>
      </c>
      <c r="AJ40" s="86">
        <v>0</v>
      </c>
      <c r="AK40" s="86">
        <v>0</v>
      </c>
      <c r="AL40" s="86">
        <v>5.3999999999999999E-2</v>
      </c>
      <c r="AM40" s="86">
        <v>0</v>
      </c>
      <c r="AO40" s="86">
        <v>2.3069999999999995</v>
      </c>
      <c r="AP40" s="86">
        <v>2.3069999999999995</v>
      </c>
      <c r="AQ40" s="86">
        <v>1.8</v>
      </c>
      <c r="AR40" s="86">
        <v>0</v>
      </c>
      <c r="AS40" s="86">
        <v>0</v>
      </c>
      <c r="AT40" s="97">
        <v>0.7802340702210665</v>
      </c>
      <c r="AX40" s="86">
        <v>5.3999999999999999E-2</v>
      </c>
      <c r="AY40" s="86">
        <v>0</v>
      </c>
      <c r="AZ40" s="86">
        <v>2.2389999999999999</v>
      </c>
      <c r="BA40" s="86">
        <v>0</v>
      </c>
      <c r="BC40" s="86">
        <v>2.2389999999999999</v>
      </c>
      <c r="BF40" s="86">
        <v>1.4E-2</v>
      </c>
      <c r="BG40" s="86">
        <v>0</v>
      </c>
      <c r="BH40" s="86">
        <v>2.2389999999999999</v>
      </c>
      <c r="BI40" s="86">
        <v>0</v>
      </c>
      <c r="BJ40" s="86">
        <v>5.3999999999999999E-2</v>
      </c>
      <c r="BK40" s="86">
        <v>0</v>
      </c>
      <c r="BL40" s="86">
        <v>0</v>
      </c>
      <c r="BM40" s="86">
        <v>0</v>
      </c>
      <c r="BN40" s="86" t="s">
        <v>6</v>
      </c>
      <c r="BO40" s="86" t="s">
        <v>6</v>
      </c>
      <c r="BP40" s="86">
        <v>2.3069999999999995</v>
      </c>
      <c r="BS40" s="98">
        <v>6.0684872128305171E-3</v>
      </c>
      <c r="BT40" s="98">
        <v>0</v>
      </c>
      <c r="BU40" s="98">
        <v>0.99393151278716962</v>
      </c>
      <c r="BV40" s="98">
        <v>0</v>
      </c>
      <c r="BX40" s="98">
        <v>1.0000000000000002</v>
      </c>
    </row>
    <row r="41" spans="1:76" x14ac:dyDescent="0.35">
      <c r="A41" s="96" t="s">
        <v>58</v>
      </c>
      <c r="B41" s="96" t="s">
        <v>59</v>
      </c>
      <c r="C41" s="86">
        <v>0</v>
      </c>
      <c r="D41" s="86">
        <v>0.23799999999999999</v>
      </c>
      <c r="E41" s="86">
        <v>8.4730000000000008</v>
      </c>
      <c r="F41" s="86">
        <v>0</v>
      </c>
      <c r="G41" s="86">
        <v>0</v>
      </c>
      <c r="H41" s="86">
        <v>0</v>
      </c>
      <c r="I41" s="86">
        <v>193.40199999999999</v>
      </c>
      <c r="J41" s="86">
        <v>3.1440000000000001</v>
      </c>
      <c r="K41" s="86">
        <v>0</v>
      </c>
      <c r="L41" s="86">
        <v>3.6176200000000001</v>
      </c>
      <c r="M41" s="86">
        <v>0</v>
      </c>
      <c r="N41" s="86">
        <v>0</v>
      </c>
      <c r="O41" s="86">
        <v>0</v>
      </c>
      <c r="P41" s="86">
        <v>8.1479999999999997</v>
      </c>
      <c r="Q41" s="86">
        <v>185.05500000000001</v>
      </c>
      <c r="R41" s="86">
        <v>0</v>
      </c>
      <c r="S41" s="86">
        <v>0</v>
      </c>
      <c r="T41" s="86">
        <v>0</v>
      </c>
      <c r="U41" s="86">
        <v>0</v>
      </c>
      <c r="V41" s="86">
        <v>0</v>
      </c>
      <c r="W41" s="86">
        <v>0.23496300000000001</v>
      </c>
      <c r="X41" s="86">
        <v>0</v>
      </c>
      <c r="Y41" s="86">
        <v>0</v>
      </c>
      <c r="Z41" s="86">
        <v>0</v>
      </c>
      <c r="AA41" s="86">
        <v>0</v>
      </c>
      <c r="AB41" s="86">
        <v>0</v>
      </c>
      <c r="AC41" s="86">
        <v>0</v>
      </c>
      <c r="AD41" s="86">
        <v>0</v>
      </c>
      <c r="AE41" s="86">
        <v>0</v>
      </c>
      <c r="AF41" s="86">
        <v>0</v>
      </c>
      <c r="AG41" s="86">
        <v>0</v>
      </c>
      <c r="AH41" s="86">
        <v>0</v>
      </c>
      <c r="AI41" s="86">
        <v>7.5140000000000002</v>
      </c>
      <c r="AJ41" s="86">
        <v>50.969000000000001</v>
      </c>
      <c r="AK41" s="86">
        <v>0</v>
      </c>
      <c r="AL41" s="86">
        <v>4.4218200000000003</v>
      </c>
      <c r="AM41" s="86">
        <v>0</v>
      </c>
      <c r="AO41" s="86">
        <v>465.21740300000005</v>
      </c>
      <c r="AP41" s="86">
        <v>465.21740300000005</v>
      </c>
      <c r="AQ41" s="86">
        <v>393.77699999999999</v>
      </c>
      <c r="AR41" s="86">
        <v>26.978000000000002</v>
      </c>
      <c r="AS41" s="86">
        <v>0</v>
      </c>
      <c r="AT41" s="97">
        <v>0.84643652077650233</v>
      </c>
      <c r="AX41" s="86">
        <v>4.4218200000000003</v>
      </c>
      <c r="AY41" s="86">
        <v>0</v>
      </c>
      <c r="AZ41" s="86">
        <v>193.203</v>
      </c>
      <c r="BA41" s="86">
        <v>0</v>
      </c>
      <c r="BC41" s="86">
        <v>197.05558300000001</v>
      </c>
      <c r="BF41" s="86">
        <v>8.7110000000000003</v>
      </c>
      <c r="BG41" s="86">
        <v>0</v>
      </c>
      <c r="BH41" s="86">
        <v>193.437963</v>
      </c>
      <c r="BI41" s="86">
        <v>258.64661999999998</v>
      </c>
      <c r="BJ41" s="86">
        <v>4.4218200000000003</v>
      </c>
      <c r="BK41" s="86">
        <v>0</v>
      </c>
      <c r="BL41" s="86">
        <v>0</v>
      </c>
      <c r="BM41" s="86">
        <v>0</v>
      </c>
      <c r="BN41" s="86" t="s">
        <v>6</v>
      </c>
      <c r="BO41" s="86" t="s">
        <v>6</v>
      </c>
      <c r="BP41" s="86">
        <v>465.21740299999999</v>
      </c>
      <c r="BS41" s="98">
        <v>1.8724578968512921E-2</v>
      </c>
      <c r="BT41" s="98">
        <v>0</v>
      </c>
      <c r="BU41" s="98">
        <v>0.42530606491520268</v>
      </c>
      <c r="BV41" s="98">
        <v>0.5559693561162844</v>
      </c>
      <c r="BX41" s="98">
        <v>1</v>
      </c>
    </row>
    <row r="42" spans="1:76" x14ac:dyDescent="0.35">
      <c r="A42" s="96" t="s">
        <v>58</v>
      </c>
      <c r="B42" s="96" t="s">
        <v>60</v>
      </c>
      <c r="C42" s="86">
        <v>0</v>
      </c>
      <c r="D42" s="86">
        <v>1E-3</v>
      </c>
      <c r="E42" s="86">
        <v>0</v>
      </c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6">
        <v>0</v>
      </c>
      <c r="R42" s="86">
        <v>2.8919999999999999</v>
      </c>
      <c r="S42" s="86">
        <v>0</v>
      </c>
      <c r="T42" s="86">
        <v>0</v>
      </c>
      <c r="U42" s="86">
        <v>0</v>
      </c>
      <c r="V42" s="86">
        <v>0</v>
      </c>
      <c r="W42" s="86">
        <v>0</v>
      </c>
      <c r="X42" s="86">
        <v>0</v>
      </c>
      <c r="Y42" s="86">
        <v>0</v>
      </c>
      <c r="Z42" s="86">
        <v>0</v>
      </c>
      <c r="AA42" s="86">
        <v>0</v>
      </c>
      <c r="AB42" s="86">
        <v>0</v>
      </c>
      <c r="AC42" s="86">
        <v>0</v>
      </c>
      <c r="AD42" s="86">
        <v>0</v>
      </c>
      <c r="AE42" s="86">
        <v>0</v>
      </c>
      <c r="AF42" s="86">
        <v>0</v>
      </c>
      <c r="AG42" s="86">
        <v>0</v>
      </c>
      <c r="AH42" s="86">
        <v>0</v>
      </c>
      <c r="AI42" s="86">
        <v>0</v>
      </c>
      <c r="AJ42" s="86">
        <v>0</v>
      </c>
      <c r="AK42" s="86">
        <v>0</v>
      </c>
      <c r="AL42" s="86">
        <v>2.5249999999999999E-3</v>
      </c>
      <c r="AM42" s="86">
        <v>0</v>
      </c>
      <c r="AO42" s="86">
        <v>2.8955249999999997</v>
      </c>
      <c r="AP42" s="86">
        <v>2.8955249999999997</v>
      </c>
      <c r="AQ42" s="86">
        <v>1.89</v>
      </c>
      <c r="AR42" s="86">
        <v>0</v>
      </c>
      <c r="AS42" s="86">
        <v>0</v>
      </c>
      <c r="AT42" s="97">
        <v>0.65273136995881575</v>
      </c>
      <c r="AX42" s="86">
        <v>2.5249999999999999E-3</v>
      </c>
      <c r="AY42" s="86">
        <v>0</v>
      </c>
      <c r="AZ42" s="86">
        <v>0</v>
      </c>
      <c r="BA42" s="86">
        <v>2.8919999999999999</v>
      </c>
      <c r="BC42" s="86">
        <v>2.8919999999999999</v>
      </c>
      <c r="BF42" s="86">
        <v>1E-3</v>
      </c>
      <c r="BG42" s="86">
        <v>0</v>
      </c>
      <c r="BH42" s="86">
        <v>2.8919999999999999</v>
      </c>
      <c r="BI42" s="86">
        <v>0</v>
      </c>
      <c r="BJ42" s="86">
        <v>2.5249999999999999E-3</v>
      </c>
      <c r="BK42" s="86">
        <v>0</v>
      </c>
      <c r="BL42" s="86">
        <v>0</v>
      </c>
      <c r="BM42" s="86">
        <v>0</v>
      </c>
      <c r="BN42" s="86" t="s">
        <v>6</v>
      </c>
      <c r="BO42" s="86" t="s">
        <v>6</v>
      </c>
      <c r="BP42" s="86">
        <v>2.8955249999999997</v>
      </c>
      <c r="BS42" s="98">
        <v>3.4536051320572267E-4</v>
      </c>
      <c r="BT42" s="98">
        <v>0</v>
      </c>
      <c r="BU42" s="98">
        <v>0.99965463948679434</v>
      </c>
      <c r="BV42" s="98">
        <v>0</v>
      </c>
      <c r="BX42" s="98">
        <v>1</v>
      </c>
    </row>
    <row r="43" spans="1:76" x14ac:dyDescent="0.35">
      <c r="A43" s="96" t="s">
        <v>58</v>
      </c>
      <c r="B43" s="96" t="s">
        <v>61</v>
      </c>
      <c r="C43" s="86">
        <v>0</v>
      </c>
      <c r="D43" s="86">
        <v>3.2699999999999998E-4</v>
      </c>
      <c r="E43" s="86">
        <v>0</v>
      </c>
      <c r="F43" s="86">
        <v>0</v>
      </c>
      <c r="G43" s="86">
        <v>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86">
        <v>0</v>
      </c>
      <c r="N43" s="86">
        <v>0</v>
      </c>
      <c r="O43" s="86">
        <v>0</v>
      </c>
      <c r="P43" s="86">
        <v>0</v>
      </c>
      <c r="Q43" s="86">
        <v>0</v>
      </c>
      <c r="R43" s="86">
        <v>5.3620000000000001</v>
      </c>
      <c r="S43" s="86">
        <v>0</v>
      </c>
      <c r="T43" s="86">
        <v>0</v>
      </c>
      <c r="U43" s="86">
        <v>0</v>
      </c>
      <c r="V43" s="86">
        <v>0</v>
      </c>
      <c r="W43" s="86">
        <v>0</v>
      </c>
      <c r="X43" s="86">
        <v>0</v>
      </c>
      <c r="Y43" s="86">
        <v>0</v>
      </c>
      <c r="Z43" s="86">
        <v>0</v>
      </c>
      <c r="AA43" s="86">
        <v>0</v>
      </c>
      <c r="AB43" s="86">
        <v>0</v>
      </c>
      <c r="AC43" s="86">
        <v>0</v>
      </c>
      <c r="AD43" s="86">
        <v>0</v>
      </c>
      <c r="AE43" s="86">
        <v>0</v>
      </c>
      <c r="AF43" s="86">
        <v>0.1014</v>
      </c>
      <c r="AG43" s="86">
        <v>0</v>
      </c>
      <c r="AH43" s="86">
        <v>0</v>
      </c>
      <c r="AI43" s="86">
        <v>0</v>
      </c>
      <c r="AJ43" s="86">
        <v>0</v>
      </c>
      <c r="AK43" s="86">
        <v>0</v>
      </c>
      <c r="AL43" s="86">
        <v>9.2770000000000005E-2</v>
      </c>
      <c r="AM43" s="86">
        <v>0</v>
      </c>
      <c r="AO43" s="86">
        <v>5.5564970000000002</v>
      </c>
      <c r="AP43" s="86">
        <v>5.5564970000000002</v>
      </c>
      <c r="AQ43" s="86">
        <v>3.149</v>
      </c>
      <c r="AR43" s="86">
        <v>0</v>
      </c>
      <c r="AS43" s="86">
        <v>0</v>
      </c>
      <c r="AT43" s="97">
        <v>0.56672396295723726</v>
      </c>
      <c r="AX43" s="86">
        <v>0.19417000000000001</v>
      </c>
      <c r="AY43" s="86">
        <v>0</v>
      </c>
      <c r="AZ43" s="86">
        <v>0</v>
      </c>
      <c r="BA43" s="86">
        <v>5.3620000000000001</v>
      </c>
      <c r="BC43" s="86">
        <v>5.3620000000000001</v>
      </c>
      <c r="BF43" s="86">
        <v>3.2699999999999998E-4</v>
      </c>
      <c r="BG43" s="86">
        <v>0</v>
      </c>
      <c r="BH43" s="86">
        <v>5.3620000000000001</v>
      </c>
      <c r="BI43" s="86">
        <v>0</v>
      </c>
      <c r="BJ43" s="86">
        <v>0.19417000000000001</v>
      </c>
      <c r="BK43" s="86">
        <v>0</v>
      </c>
      <c r="BL43" s="86">
        <v>0</v>
      </c>
      <c r="BM43" s="86">
        <v>0</v>
      </c>
      <c r="BN43" s="86" t="s">
        <v>6</v>
      </c>
      <c r="BO43" s="86" t="s">
        <v>6</v>
      </c>
      <c r="BP43" s="86">
        <v>5.5564970000000002</v>
      </c>
      <c r="BS43" s="98">
        <v>5.8850027274378076E-5</v>
      </c>
      <c r="BT43" s="98">
        <v>0</v>
      </c>
      <c r="BU43" s="98">
        <v>0.99994114997272554</v>
      </c>
      <c r="BV43" s="98">
        <v>0</v>
      </c>
      <c r="BX43" s="98">
        <v>0.99999999999999989</v>
      </c>
    </row>
    <row r="44" spans="1:76" x14ac:dyDescent="0.35">
      <c r="A44" s="96" t="s">
        <v>62</v>
      </c>
      <c r="B44" s="96" t="s">
        <v>63</v>
      </c>
      <c r="C44" s="86">
        <v>0</v>
      </c>
      <c r="D44" s="86">
        <v>0.14699999999999999</v>
      </c>
      <c r="E44" s="86">
        <v>0</v>
      </c>
      <c r="F44" s="86">
        <v>0</v>
      </c>
      <c r="G44" s="86">
        <v>0</v>
      </c>
      <c r="H44" s="86">
        <v>0</v>
      </c>
      <c r="I44" s="86">
        <v>131.56</v>
      </c>
      <c r="J44" s="86">
        <v>20.29</v>
      </c>
      <c r="K44" s="86">
        <v>0</v>
      </c>
      <c r="L44" s="86">
        <v>0</v>
      </c>
      <c r="M44" s="86">
        <v>31.63</v>
      </c>
      <c r="N44" s="86">
        <v>146.53</v>
      </c>
      <c r="O44" s="86">
        <v>20.34</v>
      </c>
      <c r="P44" s="86">
        <v>11.18</v>
      </c>
      <c r="Q44" s="86">
        <v>85.39</v>
      </c>
      <c r="R44" s="86">
        <v>1.1200000000000001</v>
      </c>
      <c r="S44" s="86">
        <v>0</v>
      </c>
      <c r="T44" s="86">
        <v>0</v>
      </c>
      <c r="U44" s="86">
        <v>30.68</v>
      </c>
      <c r="V44" s="86">
        <v>0</v>
      </c>
      <c r="W44" s="86">
        <v>4.51</v>
      </c>
      <c r="X44" s="86">
        <v>0</v>
      </c>
      <c r="Y44" s="86">
        <v>0</v>
      </c>
      <c r="Z44" s="86">
        <v>0</v>
      </c>
      <c r="AA44" s="86">
        <v>0</v>
      </c>
      <c r="AB44" s="86">
        <v>0</v>
      </c>
      <c r="AC44" s="86">
        <v>0.21</v>
      </c>
      <c r="AD44" s="86">
        <v>0</v>
      </c>
      <c r="AE44" s="86">
        <v>0</v>
      </c>
      <c r="AF44" s="86">
        <v>0</v>
      </c>
      <c r="AG44" s="86">
        <v>0</v>
      </c>
      <c r="AH44" s="86">
        <v>0</v>
      </c>
      <c r="AI44" s="86">
        <v>107.74</v>
      </c>
      <c r="AJ44" s="86">
        <v>0.53300000000000003</v>
      </c>
      <c r="AK44" s="86">
        <v>0</v>
      </c>
      <c r="AL44" s="86">
        <v>25.56</v>
      </c>
      <c r="AM44" s="86">
        <v>0</v>
      </c>
      <c r="AO44" s="86">
        <v>617.41999999999985</v>
      </c>
      <c r="AP44" s="86">
        <v>617.41999999999985</v>
      </c>
      <c r="AQ44" s="86">
        <v>578.77</v>
      </c>
      <c r="AR44" s="86">
        <v>0</v>
      </c>
      <c r="AS44" s="86">
        <v>2.7250000000000001</v>
      </c>
      <c r="AT44" s="97">
        <v>0.93740079686437128</v>
      </c>
      <c r="AX44" s="86">
        <v>25.56</v>
      </c>
      <c r="AY44" s="86">
        <v>0</v>
      </c>
      <c r="AZ44" s="86">
        <v>295.07</v>
      </c>
      <c r="BA44" s="86">
        <v>31.8</v>
      </c>
      <c r="BC44" s="86">
        <v>331.59</v>
      </c>
      <c r="BF44" s="86">
        <v>0.14699999999999999</v>
      </c>
      <c r="BG44" s="86">
        <v>0</v>
      </c>
      <c r="BH44" s="86">
        <v>331.59</v>
      </c>
      <c r="BI44" s="86">
        <v>260.12299999999999</v>
      </c>
      <c r="BJ44" s="86">
        <v>25.56</v>
      </c>
      <c r="BK44" s="86">
        <v>0.54900000000000004</v>
      </c>
      <c r="BL44" s="86">
        <v>0.3201</v>
      </c>
      <c r="BM44" s="86">
        <v>0</v>
      </c>
      <c r="BN44" s="86" t="s">
        <v>6</v>
      </c>
      <c r="BO44" s="86" t="s">
        <v>6</v>
      </c>
      <c r="BP44" s="86">
        <v>617.41999999999985</v>
      </c>
      <c r="BS44" s="98">
        <v>2.2965631174889062E-2</v>
      </c>
      <c r="BT44" s="98">
        <v>1.325152408409187E-2</v>
      </c>
      <c r="BU44" s="98">
        <v>0.54247644067247591</v>
      </c>
      <c r="BV44" s="98">
        <v>0.42130640406854336</v>
      </c>
      <c r="BX44" s="98">
        <v>1.0000000000000002</v>
      </c>
    </row>
    <row r="45" spans="1:76" x14ac:dyDescent="0.35">
      <c r="A45" s="96" t="s">
        <v>62</v>
      </c>
      <c r="B45" s="96" t="s">
        <v>64</v>
      </c>
      <c r="C45" s="86">
        <v>0</v>
      </c>
      <c r="D45" s="86">
        <v>0</v>
      </c>
      <c r="E45" s="86"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  <c r="M45" s="86">
        <v>2.0792600000000001</v>
      </c>
      <c r="N45" s="86">
        <v>7.4100299999999999</v>
      </c>
      <c r="O45" s="86">
        <v>0</v>
      </c>
      <c r="P45" s="86">
        <v>0</v>
      </c>
      <c r="Q45" s="86">
        <v>0</v>
      </c>
      <c r="R45" s="86">
        <v>0</v>
      </c>
      <c r="S45" s="86">
        <v>0</v>
      </c>
      <c r="T45" s="86">
        <v>0</v>
      </c>
      <c r="U45" s="86">
        <v>0</v>
      </c>
      <c r="V45" s="86">
        <v>0</v>
      </c>
      <c r="W45" s="86">
        <v>0</v>
      </c>
      <c r="X45" s="86">
        <v>0</v>
      </c>
      <c r="Y45" s="86">
        <v>0</v>
      </c>
      <c r="Z45" s="86">
        <v>0</v>
      </c>
      <c r="AA45" s="86">
        <v>0</v>
      </c>
      <c r="AB45" s="86">
        <v>0</v>
      </c>
      <c r="AC45" s="86">
        <v>0</v>
      </c>
      <c r="AD45" s="86">
        <v>0</v>
      </c>
      <c r="AE45" s="86">
        <v>0</v>
      </c>
      <c r="AF45" s="86">
        <v>0</v>
      </c>
      <c r="AG45" s="86">
        <v>0</v>
      </c>
      <c r="AH45" s="86">
        <v>0</v>
      </c>
      <c r="AI45" s="86">
        <v>2.69</v>
      </c>
      <c r="AJ45" s="86">
        <v>0</v>
      </c>
      <c r="AK45" s="86">
        <v>0</v>
      </c>
      <c r="AL45" s="86">
        <v>0.35370800000000002</v>
      </c>
      <c r="AM45" s="86">
        <v>0</v>
      </c>
      <c r="AO45" s="86">
        <v>12.532997999999999</v>
      </c>
      <c r="AP45" s="86">
        <v>12.532997999999999</v>
      </c>
      <c r="AQ45" s="86">
        <v>13.198</v>
      </c>
      <c r="AR45" s="86">
        <v>0</v>
      </c>
      <c r="AS45" s="86">
        <v>0</v>
      </c>
      <c r="AT45" s="97">
        <v>1.0530600898524041</v>
      </c>
      <c r="AX45" s="86">
        <v>0.35370800000000002</v>
      </c>
      <c r="AY45" s="86">
        <v>0</v>
      </c>
      <c r="AZ45" s="86">
        <v>9.4892900000000004</v>
      </c>
      <c r="BA45" s="86">
        <v>0</v>
      </c>
      <c r="BC45" s="86">
        <v>9.4892900000000004</v>
      </c>
      <c r="BF45" s="86">
        <v>0</v>
      </c>
      <c r="BG45" s="86">
        <v>0</v>
      </c>
      <c r="BH45" s="86">
        <v>9.4892900000000004</v>
      </c>
      <c r="BI45" s="86">
        <v>2.69</v>
      </c>
      <c r="BJ45" s="86">
        <v>0.35370800000000002</v>
      </c>
      <c r="BK45" s="86">
        <v>0</v>
      </c>
      <c r="BL45" s="86">
        <v>0</v>
      </c>
      <c r="BM45" s="86">
        <v>0</v>
      </c>
      <c r="BN45" s="86" t="s">
        <v>6</v>
      </c>
      <c r="BO45" s="86" t="s">
        <v>6</v>
      </c>
      <c r="BP45" s="86">
        <v>12.532997999999999</v>
      </c>
      <c r="BS45" s="98">
        <v>0</v>
      </c>
      <c r="BT45" s="98">
        <v>0</v>
      </c>
      <c r="BU45" s="98">
        <v>0.78536659784035712</v>
      </c>
      <c r="BV45" s="98">
        <v>0.21463340215964291</v>
      </c>
      <c r="BX45" s="98">
        <v>1</v>
      </c>
    </row>
    <row r="46" spans="1:76" x14ac:dyDescent="0.35">
      <c r="A46" s="96" t="s">
        <v>67</v>
      </c>
      <c r="B46" s="96" t="s">
        <v>68</v>
      </c>
      <c r="C46" s="86">
        <v>0</v>
      </c>
      <c r="D46" s="86">
        <v>0.20399999999999999</v>
      </c>
      <c r="E46" s="86"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  <c r="M46" s="86">
        <v>0</v>
      </c>
      <c r="N46" s="86">
        <v>0</v>
      </c>
      <c r="O46" s="86">
        <v>10.074</v>
      </c>
      <c r="P46" s="86">
        <v>1.629</v>
      </c>
      <c r="Q46" s="86">
        <v>0</v>
      </c>
      <c r="R46" s="86">
        <v>0.65100000000000002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6">
        <v>0</v>
      </c>
      <c r="Y46" s="86">
        <v>0</v>
      </c>
      <c r="Z46" s="86">
        <v>0</v>
      </c>
      <c r="AA46" s="86">
        <v>0</v>
      </c>
      <c r="AB46" s="86">
        <v>0</v>
      </c>
      <c r="AC46" s="86">
        <v>0</v>
      </c>
      <c r="AD46" s="86">
        <v>0</v>
      </c>
      <c r="AE46" s="86">
        <v>0</v>
      </c>
      <c r="AF46" s="86">
        <v>1.359</v>
      </c>
      <c r="AG46" s="86">
        <v>0</v>
      </c>
      <c r="AH46" s="86">
        <v>0</v>
      </c>
      <c r="AI46" s="86">
        <v>0</v>
      </c>
      <c r="AJ46" s="86">
        <v>0</v>
      </c>
      <c r="AK46" s="86">
        <v>0</v>
      </c>
      <c r="AL46" s="86">
        <v>0.32400000000000001</v>
      </c>
      <c r="AM46" s="86">
        <v>0</v>
      </c>
      <c r="AO46" s="86">
        <v>14.241</v>
      </c>
      <c r="AP46" s="86">
        <v>14.241</v>
      </c>
      <c r="AQ46" s="86">
        <v>10.8</v>
      </c>
      <c r="AR46" s="86">
        <v>0</v>
      </c>
      <c r="AS46" s="86">
        <v>0</v>
      </c>
      <c r="AT46" s="97">
        <v>0.75837370971139673</v>
      </c>
      <c r="AX46" s="86">
        <v>1.6830000000000001</v>
      </c>
      <c r="AY46" s="86">
        <v>0</v>
      </c>
      <c r="AZ46" s="86">
        <v>11.702999999999999</v>
      </c>
      <c r="BA46" s="86">
        <v>0.65100000000000002</v>
      </c>
      <c r="BC46" s="86">
        <v>12.353999999999999</v>
      </c>
      <c r="BF46" s="86">
        <v>0.20399999999999999</v>
      </c>
      <c r="BG46" s="86">
        <v>0</v>
      </c>
      <c r="BH46" s="86">
        <v>12.353999999999999</v>
      </c>
      <c r="BI46" s="86">
        <v>0</v>
      </c>
      <c r="BJ46" s="86">
        <v>1.6830000000000001</v>
      </c>
      <c r="BK46" s="86">
        <v>0.55000000000000004</v>
      </c>
      <c r="BL46" s="86">
        <v>0.3206</v>
      </c>
      <c r="BM46" s="86">
        <v>0</v>
      </c>
      <c r="BN46" s="86" t="s">
        <v>6</v>
      </c>
      <c r="BO46" s="86" t="s">
        <v>6</v>
      </c>
      <c r="BP46" s="86">
        <v>14.241</v>
      </c>
      <c r="BS46" s="98">
        <v>7.9323783442174015E-2</v>
      </c>
      <c r="BT46" s="98">
        <v>3.7888476932799661E-2</v>
      </c>
      <c r="BU46" s="98">
        <v>0.88278773962502632</v>
      </c>
      <c r="BV46" s="98">
        <v>0</v>
      </c>
      <c r="BX46" s="98">
        <v>1</v>
      </c>
    </row>
    <row r="47" spans="1:76" x14ac:dyDescent="0.35">
      <c r="A47" s="96" t="s">
        <v>69</v>
      </c>
      <c r="B47" s="96" t="s">
        <v>70</v>
      </c>
      <c r="C47" s="86">
        <v>0</v>
      </c>
      <c r="D47" s="86">
        <v>0.16900000000000001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6.2389999999999999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86">
        <v>0.95099999999999996</v>
      </c>
      <c r="X47" s="86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86">
        <v>0</v>
      </c>
      <c r="AI47" s="86">
        <v>0</v>
      </c>
      <c r="AJ47" s="86">
        <v>0</v>
      </c>
      <c r="AK47" s="86">
        <v>0</v>
      </c>
      <c r="AL47" s="86">
        <v>0.13100000000000001</v>
      </c>
      <c r="AM47" s="86">
        <v>0</v>
      </c>
      <c r="AO47" s="86">
        <v>7.4899999999999993</v>
      </c>
      <c r="AP47" s="86">
        <v>7.4899999999999993</v>
      </c>
      <c r="AQ47" s="86">
        <v>4.4669999999999996</v>
      </c>
      <c r="AR47" s="86">
        <v>0</v>
      </c>
      <c r="AS47" s="86">
        <v>0</v>
      </c>
      <c r="AT47" s="97">
        <v>0.59639519359145532</v>
      </c>
      <c r="AX47" s="86">
        <v>0.13100000000000001</v>
      </c>
      <c r="AY47" s="86">
        <v>0</v>
      </c>
      <c r="AZ47" s="86">
        <v>6.2389999999999999</v>
      </c>
      <c r="BA47" s="86">
        <v>0</v>
      </c>
      <c r="BC47" s="86">
        <v>7.1899999999999995</v>
      </c>
      <c r="BF47" s="86">
        <v>0.16900000000000001</v>
      </c>
      <c r="BG47" s="86">
        <v>0</v>
      </c>
      <c r="BH47" s="86">
        <v>7.1899999999999995</v>
      </c>
      <c r="BI47" s="86">
        <v>0</v>
      </c>
      <c r="BJ47" s="86">
        <v>0.13100000000000001</v>
      </c>
      <c r="BK47" s="86">
        <v>0</v>
      </c>
      <c r="BL47" s="86">
        <v>0</v>
      </c>
      <c r="BM47" s="86">
        <v>0</v>
      </c>
      <c r="BN47" s="86" t="s">
        <v>6</v>
      </c>
      <c r="BO47" s="86" t="s">
        <v>6</v>
      </c>
      <c r="BP47" s="86">
        <v>7.4899999999999993</v>
      </c>
      <c r="BS47" s="98">
        <v>2.2563417890520698E-2</v>
      </c>
      <c r="BT47" s="98">
        <v>0</v>
      </c>
      <c r="BU47" s="98">
        <v>0.97743658210947937</v>
      </c>
      <c r="BV47" s="98">
        <v>0</v>
      </c>
      <c r="BX47" s="98">
        <v>1</v>
      </c>
    </row>
    <row r="48" spans="1:76" x14ac:dyDescent="0.35">
      <c r="A48" s="96" t="s">
        <v>69</v>
      </c>
      <c r="B48" s="96" t="s">
        <v>71</v>
      </c>
      <c r="C48" s="86">
        <v>0</v>
      </c>
      <c r="D48" s="86">
        <v>0.85447899999999999</v>
      </c>
      <c r="E48" s="86">
        <v>0</v>
      </c>
      <c r="F48" s="86">
        <v>0</v>
      </c>
      <c r="G48" s="86">
        <v>0</v>
      </c>
      <c r="H48" s="86">
        <v>0</v>
      </c>
      <c r="I48" s="86">
        <v>0</v>
      </c>
      <c r="J48" s="86">
        <v>7.5790899999999999</v>
      </c>
      <c r="K48" s="86">
        <v>0</v>
      </c>
      <c r="L48" s="86">
        <v>0</v>
      </c>
      <c r="M48" s="86">
        <v>32.932499999999997</v>
      </c>
      <c r="N48" s="86">
        <v>176.8</v>
      </c>
      <c r="O48" s="86">
        <v>0</v>
      </c>
      <c r="P48" s="86">
        <v>41.571899999999999</v>
      </c>
      <c r="Q48" s="86">
        <v>0</v>
      </c>
      <c r="R48" s="86">
        <v>0</v>
      </c>
      <c r="S48" s="86">
        <v>0</v>
      </c>
      <c r="T48" s="86">
        <v>0</v>
      </c>
      <c r="U48" s="86">
        <v>0</v>
      </c>
      <c r="V48" s="86">
        <v>0</v>
      </c>
      <c r="W48" s="86">
        <v>27.805</v>
      </c>
      <c r="X48" s="86">
        <v>0</v>
      </c>
      <c r="Y48" s="86">
        <v>0</v>
      </c>
      <c r="Z48" s="86">
        <v>0</v>
      </c>
      <c r="AA48" s="86">
        <v>0</v>
      </c>
      <c r="AB48" s="86">
        <v>0</v>
      </c>
      <c r="AC48" s="86">
        <v>0</v>
      </c>
      <c r="AD48" s="86">
        <v>0</v>
      </c>
      <c r="AE48" s="86">
        <v>0</v>
      </c>
      <c r="AF48" s="86">
        <v>0</v>
      </c>
      <c r="AG48" s="86">
        <v>0</v>
      </c>
      <c r="AH48" s="86">
        <v>0</v>
      </c>
      <c r="AI48" s="86">
        <v>67.67</v>
      </c>
      <c r="AJ48" s="86">
        <v>0.55600000000000005</v>
      </c>
      <c r="AK48" s="86">
        <v>0</v>
      </c>
      <c r="AL48" s="86">
        <v>11.856999999999999</v>
      </c>
      <c r="AM48" s="86">
        <v>0</v>
      </c>
      <c r="AO48" s="86">
        <v>367.62596900000005</v>
      </c>
      <c r="AP48" s="86">
        <v>367.62596900000005</v>
      </c>
      <c r="AQ48" s="86">
        <v>333.59699999999998</v>
      </c>
      <c r="AR48" s="86">
        <v>0</v>
      </c>
      <c r="AS48" s="86">
        <v>0</v>
      </c>
      <c r="AT48" s="97">
        <v>0.90743589444302808</v>
      </c>
      <c r="AX48" s="86">
        <v>11.856999999999999</v>
      </c>
      <c r="AY48" s="86">
        <v>0</v>
      </c>
      <c r="AZ48" s="86">
        <v>251.30440000000002</v>
      </c>
      <c r="BA48" s="86">
        <v>0</v>
      </c>
      <c r="BC48" s="86">
        <v>279.10939999999999</v>
      </c>
      <c r="BF48" s="86">
        <v>0.85447899999999999</v>
      </c>
      <c r="BG48" s="86">
        <v>0</v>
      </c>
      <c r="BH48" s="86">
        <v>279.10939999999999</v>
      </c>
      <c r="BI48" s="86">
        <v>75.805089999999993</v>
      </c>
      <c r="BJ48" s="86">
        <v>11.856999999999999</v>
      </c>
      <c r="BK48" s="86">
        <v>0</v>
      </c>
      <c r="BL48" s="86">
        <v>0</v>
      </c>
      <c r="BM48" s="86">
        <v>0</v>
      </c>
      <c r="BN48" s="86" t="s">
        <v>6</v>
      </c>
      <c r="BO48" s="86" t="s">
        <v>6</v>
      </c>
      <c r="BP48" s="86">
        <v>367.62596900000005</v>
      </c>
      <c r="BS48" s="98">
        <v>2.3243162128190132E-3</v>
      </c>
      <c r="BT48" s="98">
        <v>0</v>
      </c>
      <c r="BU48" s="98">
        <v>0.79147401036840237</v>
      </c>
      <c r="BV48" s="98">
        <v>0.20620167341877849</v>
      </c>
      <c r="BX48" s="98">
        <v>0.99999999999999989</v>
      </c>
    </row>
    <row r="49" spans="1:76" x14ac:dyDescent="0.35">
      <c r="A49" s="96" t="s">
        <v>72</v>
      </c>
      <c r="B49" s="96" t="s">
        <v>73</v>
      </c>
      <c r="C49" s="86">
        <v>0</v>
      </c>
      <c r="D49" s="86">
        <v>0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10.85</v>
      </c>
      <c r="N49" s="86">
        <v>0</v>
      </c>
      <c r="O49" s="86">
        <v>0.39</v>
      </c>
      <c r="P49" s="86">
        <v>23.298999999999999</v>
      </c>
      <c r="Q49" s="86">
        <v>0</v>
      </c>
      <c r="R49" s="86">
        <v>0</v>
      </c>
      <c r="S49" s="86">
        <v>6.7329999999999997</v>
      </c>
      <c r="T49" s="86">
        <v>0</v>
      </c>
      <c r="U49" s="86">
        <v>0</v>
      </c>
      <c r="V49" s="86">
        <v>0</v>
      </c>
      <c r="W49" s="86">
        <v>0</v>
      </c>
      <c r="X49" s="86">
        <v>0</v>
      </c>
      <c r="Y49" s="86">
        <v>0</v>
      </c>
      <c r="Z49" s="86">
        <v>0</v>
      </c>
      <c r="AA49" s="86">
        <v>0</v>
      </c>
      <c r="AB49" s="86">
        <v>0</v>
      </c>
      <c r="AC49" s="86">
        <v>0</v>
      </c>
      <c r="AD49" s="86">
        <v>0</v>
      </c>
      <c r="AE49" s="86">
        <v>0</v>
      </c>
      <c r="AF49" s="86">
        <v>0</v>
      </c>
      <c r="AG49" s="86">
        <v>0</v>
      </c>
      <c r="AH49" s="86">
        <v>0</v>
      </c>
      <c r="AI49" s="86">
        <v>6.1349999999999998</v>
      </c>
      <c r="AJ49" s="86">
        <v>0</v>
      </c>
      <c r="AK49" s="86">
        <v>0</v>
      </c>
      <c r="AL49" s="86">
        <v>0.65100000000000002</v>
      </c>
      <c r="AM49" s="86">
        <v>0</v>
      </c>
      <c r="AO49" s="86">
        <v>48.058</v>
      </c>
      <c r="AP49" s="86">
        <v>48.058</v>
      </c>
      <c r="AQ49" s="86">
        <v>34.51</v>
      </c>
      <c r="AR49" s="86">
        <v>0</v>
      </c>
      <c r="AS49" s="86">
        <v>0</v>
      </c>
      <c r="AT49" s="97">
        <v>0.71809064047609139</v>
      </c>
      <c r="AX49" s="86">
        <v>0.65100000000000002</v>
      </c>
      <c r="AY49" s="86">
        <v>0</v>
      </c>
      <c r="AZ49" s="86">
        <v>34.539000000000001</v>
      </c>
      <c r="BA49" s="86">
        <v>6.7329999999999997</v>
      </c>
      <c r="BC49" s="86">
        <v>41.271999999999998</v>
      </c>
      <c r="BF49" s="86">
        <v>0</v>
      </c>
      <c r="BG49" s="86">
        <v>0</v>
      </c>
      <c r="BH49" s="86">
        <v>41.271999999999998</v>
      </c>
      <c r="BI49" s="86">
        <v>6.1349999999999998</v>
      </c>
      <c r="BJ49" s="86">
        <v>0.65100000000000002</v>
      </c>
      <c r="BK49" s="86">
        <v>0</v>
      </c>
      <c r="BL49" s="86">
        <v>0</v>
      </c>
      <c r="BM49" s="86">
        <v>0</v>
      </c>
      <c r="BN49" s="86" t="s">
        <v>6</v>
      </c>
      <c r="BO49" s="86" t="s">
        <v>6</v>
      </c>
      <c r="BP49" s="86">
        <v>48.058</v>
      </c>
      <c r="BS49" s="98">
        <v>0</v>
      </c>
      <c r="BT49" s="98">
        <v>0</v>
      </c>
      <c r="BU49" s="98">
        <v>0.87234175371426192</v>
      </c>
      <c r="BV49" s="98">
        <v>0.12765824628573808</v>
      </c>
      <c r="BX49" s="98">
        <v>1</v>
      </c>
    </row>
    <row r="50" spans="1:76" x14ac:dyDescent="0.35">
      <c r="A50" s="96" t="s">
        <v>72</v>
      </c>
      <c r="B50" s="96" t="s">
        <v>74</v>
      </c>
      <c r="C50" s="86">
        <v>0</v>
      </c>
      <c r="D50" s="86">
        <v>1.7000000000000001E-2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  <c r="M50" s="86">
        <v>0</v>
      </c>
      <c r="N50" s="86">
        <v>0</v>
      </c>
      <c r="O50" s="86">
        <v>0</v>
      </c>
      <c r="P50" s="86">
        <v>0</v>
      </c>
      <c r="Q50" s="86">
        <v>0</v>
      </c>
      <c r="R50" s="86">
        <v>2.0299999999999998</v>
      </c>
      <c r="S50" s="86">
        <v>0</v>
      </c>
      <c r="T50" s="86">
        <v>0</v>
      </c>
      <c r="U50" s="86">
        <v>0</v>
      </c>
      <c r="V50" s="86">
        <v>0</v>
      </c>
      <c r="W50" s="86">
        <v>0</v>
      </c>
      <c r="X50" s="86">
        <v>0</v>
      </c>
      <c r="Y50" s="86">
        <v>0</v>
      </c>
      <c r="Z50" s="86">
        <v>0</v>
      </c>
      <c r="AA50" s="86">
        <v>0</v>
      </c>
      <c r="AB50" s="86">
        <v>0</v>
      </c>
      <c r="AC50" s="86">
        <v>0</v>
      </c>
      <c r="AD50" s="86">
        <v>0</v>
      </c>
      <c r="AE50" s="86">
        <v>0</v>
      </c>
      <c r="AF50" s="86">
        <v>0</v>
      </c>
      <c r="AG50" s="86">
        <v>0</v>
      </c>
      <c r="AH50" s="86">
        <v>0</v>
      </c>
      <c r="AI50" s="86">
        <v>0</v>
      </c>
      <c r="AJ50" s="86">
        <v>0</v>
      </c>
      <c r="AK50" s="86">
        <v>0</v>
      </c>
      <c r="AL50" s="86">
        <v>4.1000000000000002E-2</v>
      </c>
      <c r="AM50" s="86">
        <v>0</v>
      </c>
      <c r="AO50" s="86">
        <v>2.0879999999999996</v>
      </c>
      <c r="AP50" s="86">
        <v>2.0879999999999996</v>
      </c>
      <c r="AQ50" s="86">
        <v>1.37</v>
      </c>
      <c r="AR50" s="86">
        <v>0</v>
      </c>
      <c r="AS50" s="86">
        <v>0</v>
      </c>
      <c r="AT50" s="97">
        <v>0.65613026819923392</v>
      </c>
      <c r="AX50" s="86">
        <v>4.1000000000000002E-2</v>
      </c>
      <c r="AY50" s="86">
        <v>0</v>
      </c>
      <c r="AZ50" s="86">
        <v>0</v>
      </c>
      <c r="BA50" s="86">
        <v>2.0299999999999998</v>
      </c>
      <c r="BC50" s="86">
        <v>2.0299999999999998</v>
      </c>
      <c r="BF50" s="86">
        <v>1.7000000000000001E-2</v>
      </c>
      <c r="BG50" s="86">
        <v>0</v>
      </c>
      <c r="BH50" s="86">
        <v>2.0299999999999998</v>
      </c>
      <c r="BI50" s="86">
        <v>0</v>
      </c>
      <c r="BJ50" s="86">
        <v>4.1000000000000002E-2</v>
      </c>
      <c r="BK50" s="86">
        <v>0</v>
      </c>
      <c r="BL50" s="86">
        <v>0</v>
      </c>
      <c r="BM50" s="86">
        <v>0</v>
      </c>
      <c r="BN50" s="86" t="s">
        <v>6</v>
      </c>
      <c r="BO50" s="86" t="s">
        <v>6</v>
      </c>
      <c r="BP50" s="86">
        <v>2.0879999999999996</v>
      </c>
      <c r="BS50" s="98">
        <v>8.1417624521072825E-3</v>
      </c>
      <c r="BT50" s="98">
        <v>0</v>
      </c>
      <c r="BU50" s="98">
        <v>0.99185823754789282</v>
      </c>
      <c r="BV50" s="98">
        <v>0</v>
      </c>
      <c r="BX50" s="98">
        <v>1</v>
      </c>
    </row>
    <row r="51" spans="1:76" x14ac:dyDescent="0.35">
      <c r="A51" s="96" t="s">
        <v>72</v>
      </c>
      <c r="B51" s="96" t="s">
        <v>75</v>
      </c>
      <c r="C51" s="86">
        <v>0</v>
      </c>
      <c r="D51" s="86">
        <v>1.8499999999999999E-2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  <c r="K51" s="86">
        <v>0</v>
      </c>
      <c r="L51" s="86">
        <v>0</v>
      </c>
      <c r="M51" s="86">
        <v>0</v>
      </c>
      <c r="N51" s="86">
        <v>0</v>
      </c>
      <c r="O51" s="86">
        <v>0</v>
      </c>
      <c r="P51" s="86">
        <v>0</v>
      </c>
      <c r="Q51" s="86">
        <v>0</v>
      </c>
      <c r="R51" s="86">
        <v>0.76300000000000001</v>
      </c>
      <c r="S51" s="86">
        <v>0</v>
      </c>
      <c r="T51" s="86">
        <v>0</v>
      </c>
      <c r="U51" s="86">
        <v>0</v>
      </c>
      <c r="V51" s="86">
        <v>0</v>
      </c>
      <c r="W51" s="86">
        <v>0</v>
      </c>
      <c r="X51" s="86">
        <v>0</v>
      </c>
      <c r="Y51" s="86">
        <v>0</v>
      </c>
      <c r="Z51" s="86">
        <v>0</v>
      </c>
      <c r="AA51" s="86">
        <v>0</v>
      </c>
      <c r="AB51" s="86">
        <v>0</v>
      </c>
      <c r="AC51" s="86">
        <v>0</v>
      </c>
      <c r="AD51" s="86">
        <v>0</v>
      </c>
      <c r="AE51" s="86">
        <v>0</v>
      </c>
      <c r="AF51" s="86">
        <v>0</v>
      </c>
      <c r="AG51" s="86">
        <v>0</v>
      </c>
      <c r="AH51" s="86">
        <v>0</v>
      </c>
      <c r="AI51" s="86">
        <v>0</v>
      </c>
      <c r="AJ51" s="86">
        <v>0</v>
      </c>
      <c r="AK51" s="86">
        <v>0</v>
      </c>
      <c r="AL51" s="86">
        <v>1.4789999999999999E-2</v>
      </c>
      <c r="AM51" s="86">
        <v>0</v>
      </c>
      <c r="AO51" s="86">
        <v>0.79628999999999994</v>
      </c>
      <c r="AP51" s="86">
        <v>0.79628999999999994</v>
      </c>
      <c r="AQ51" s="86">
        <v>0.49299999999999999</v>
      </c>
      <c r="AR51" s="86">
        <v>0</v>
      </c>
      <c r="AS51" s="86">
        <v>0</v>
      </c>
      <c r="AT51" s="97">
        <v>0.61912117444649561</v>
      </c>
      <c r="AX51" s="86">
        <v>1.4789999999999999E-2</v>
      </c>
      <c r="AY51" s="86">
        <v>0</v>
      </c>
      <c r="AZ51" s="86">
        <v>0</v>
      </c>
      <c r="BA51" s="86">
        <v>0.76300000000000001</v>
      </c>
      <c r="BC51" s="86">
        <v>0.76300000000000001</v>
      </c>
      <c r="BF51" s="86">
        <v>1.8499999999999999E-2</v>
      </c>
      <c r="BG51" s="86">
        <v>0</v>
      </c>
      <c r="BH51" s="86">
        <v>0.76300000000000001</v>
      </c>
      <c r="BI51" s="86">
        <v>0</v>
      </c>
      <c r="BJ51" s="86">
        <v>1.4789999999999999E-2</v>
      </c>
      <c r="BK51" s="86">
        <v>0</v>
      </c>
      <c r="BL51" s="86">
        <v>0</v>
      </c>
      <c r="BM51" s="86">
        <v>0</v>
      </c>
      <c r="BN51" s="86" t="s">
        <v>6</v>
      </c>
      <c r="BO51" s="86" t="s">
        <v>6</v>
      </c>
      <c r="BP51" s="86">
        <v>0.79628999999999994</v>
      </c>
      <c r="BS51" s="98">
        <v>2.3232741840284319E-2</v>
      </c>
      <c r="BT51" s="98">
        <v>0</v>
      </c>
      <c r="BU51" s="98">
        <v>0.97676725815971577</v>
      </c>
      <c r="BV51" s="98">
        <v>0</v>
      </c>
      <c r="BX51" s="98">
        <v>1</v>
      </c>
    </row>
    <row r="52" spans="1:76" x14ac:dyDescent="0.35">
      <c r="A52" s="96" t="s">
        <v>76</v>
      </c>
      <c r="B52" s="96" t="s">
        <v>77</v>
      </c>
      <c r="C52" s="86">
        <v>0</v>
      </c>
      <c r="D52" s="86">
        <v>1.2</v>
      </c>
      <c r="E52" s="86">
        <v>0</v>
      </c>
      <c r="F52" s="86">
        <v>0</v>
      </c>
      <c r="G52" s="86">
        <v>0</v>
      </c>
      <c r="H52" s="86">
        <v>0</v>
      </c>
      <c r="I52" s="86">
        <v>0</v>
      </c>
      <c r="J52" s="86">
        <v>0</v>
      </c>
      <c r="K52" s="86">
        <v>0</v>
      </c>
      <c r="L52" s="86">
        <v>0</v>
      </c>
      <c r="M52" s="86">
        <v>0</v>
      </c>
      <c r="N52" s="86">
        <v>0</v>
      </c>
      <c r="O52" s="86">
        <v>0</v>
      </c>
      <c r="P52" s="86">
        <v>27.1</v>
      </c>
      <c r="Q52" s="86">
        <v>0</v>
      </c>
      <c r="R52" s="86">
        <v>4.0999999999999996</v>
      </c>
      <c r="S52" s="86">
        <v>0</v>
      </c>
      <c r="T52" s="86">
        <v>0</v>
      </c>
      <c r="U52" s="86">
        <v>0</v>
      </c>
      <c r="V52" s="86">
        <v>0</v>
      </c>
      <c r="W52" s="86">
        <v>3.75</v>
      </c>
      <c r="X52" s="86">
        <v>0</v>
      </c>
      <c r="Y52" s="86">
        <v>0</v>
      </c>
      <c r="Z52" s="86">
        <v>0</v>
      </c>
      <c r="AA52" s="86">
        <v>0</v>
      </c>
      <c r="AB52" s="86">
        <v>0</v>
      </c>
      <c r="AC52" s="86">
        <v>0</v>
      </c>
      <c r="AD52" s="86">
        <v>0</v>
      </c>
      <c r="AE52" s="86">
        <v>0</v>
      </c>
      <c r="AF52" s="86">
        <v>0</v>
      </c>
      <c r="AG52" s="86">
        <v>0</v>
      </c>
      <c r="AH52" s="86">
        <v>0</v>
      </c>
      <c r="AI52" s="86">
        <v>0</v>
      </c>
      <c r="AJ52" s="86">
        <v>8.3000000000000007</v>
      </c>
      <c r="AK52" s="86">
        <v>0</v>
      </c>
      <c r="AL52" s="86">
        <v>0.9</v>
      </c>
      <c r="AM52" s="86">
        <v>0</v>
      </c>
      <c r="AO52" s="86">
        <v>45.35</v>
      </c>
      <c r="AP52" s="86">
        <v>45.35</v>
      </c>
      <c r="AQ52" s="86">
        <v>33.6</v>
      </c>
      <c r="AR52" s="86">
        <v>0</v>
      </c>
      <c r="AS52" s="86">
        <v>0</v>
      </c>
      <c r="AT52" s="97">
        <v>0.74090407938257996</v>
      </c>
      <c r="AX52" s="86">
        <v>0.9</v>
      </c>
      <c r="AY52" s="86">
        <v>0</v>
      </c>
      <c r="AZ52" s="86">
        <v>27.1</v>
      </c>
      <c r="BA52" s="86">
        <v>4.0999999999999996</v>
      </c>
      <c r="BC52" s="86">
        <v>34.950000000000003</v>
      </c>
      <c r="BF52" s="86">
        <v>1.2</v>
      </c>
      <c r="BG52" s="86">
        <v>0</v>
      </c>
      <c r="BH52" s="86">
        <v>34.950000000000003</v>
      </c>
      <c r="BI52" s="86">
        <v>8.3000000000000007</v>
      </c>
      <c r="BJ52" s="86">
        <v>0.9</v>
      </c>
      <c r="BK52" s="86">
        <v>0</v>
      </c>
      <c r="BL52" s="86">
        <v>0</v>
      </c>
      <c r="BM52" s="86">
        <v>0</v>
      </c>
      <c r="BN52" s="86" t="s">
        <v>6</v>
      </c>
      <c r="BO52" s="86" t="s">
        <v>6</v>
      </c>
      <c r="BP52" s="86">
        <v>45.35</v>
      </c>
      <c r="BS52" s="98">
        <v>2.646085997794928E-2</v>
      </c>
      <c r="BT52" s="98">
        <v>0</v>
      </c>
      <c r="BU52" s="98">
        <v>0.79051819184123484</v>
      </c>
      <c r="BV52" s="98">
        <v>0.18302094818081588</v>
      </c>
      <c r="BX52" s="98">
        <v>1</v>
      </c>
    </row>
    <row r="53" spans="1:76" x14ac:dyDescent="0.35">
      <c r="A53" s="96" t="s">
        <v>76</v>
      </c>
      <c r="B53" s="96" t="s">
        <v>78</v>
      </c>
      <c r="C53" s="86">
        <v>0</v>
      </c>
      <c r="D53" s="86">
        <v>0</v>
      </c>
      <c r="E53" s="86">
        <v>0</v>
      </c>
      <c r="F53" s="86">
        <v>0</v>
      </c>
      <c r="G53" s="86">
        <v>0</v>
      </c>
      <c r="H53" s="86">
        <v>0</v>
      </c>
      <c r="I53" s="86">
        <v>417.25299999999999</v>
      </c>
      <c r="J53" s="86">
        <v>0</v>
      </c>
      <c r="K53" s="86">
        <v>0</v>
      </c>
      <c r="L53" s="86">
        <v>0</v>
      </c>
      <c r="M53" s="86">
        <v>0</v>
      </c>
      <c r="N53" s="86">
        <v>0</v>
      </c>
      <c r="O53" s="86">
        <v>0</v>
      </c>
      <c r="P53" s="86">
        <v>0</v>
      </c>
      <c r="Q53" s="86">
        <v>0</v>
      </c>
      <c r="R53" s="86">
        <v>0.02</v>
      </c>
      <c r="S53" s="86">
        <v>0</v>
      </c>
      <c r="T53" s="86">
        <v>0</v>
      </c>
      <c r="U53" s="86">
        <v>0</v>
      </c>
      <c r="V53" s="86">
        <v>0</v>
      </c>
      <c r="W53" s="86">
        <v>15.2</v>
      </c>
      <c r="X53" s="86">
        <v>0</v>
      </c>
      <c r="Y53" s="86">
        <v>0</v>
      </c>
      <c r="Z53" s="86">
        <v>0</v>
      </c>
      <c r="AA53" s="86">
        <v>0</v>
      </c>
      <c r="AB53" s="86">
        <v>0</v>
      </c>
      <c r="AC53" s="86">
        <v>0</v>
      </c>
      <c r="AD53" s="86">
        <v>0</v>
      </c>
      <c r="AE53" s="86">
        <v>0</v>
      </c>
      <c r="AF53" s="86">
        <v>0</v>
      </c>
      <c r="AG53" s="86">
        <v>46.2</v>
      </c>
      <c r="AH53" s="86">
        <v>80.2</v>
      </c>
      <c r="AI53" s="86">
        <v>85.5</v>
      </c>
      <c r="AJ53" s="86">
        <v>0</v>
      </c>
      <c r="AK53" s="86">
        <v>0</v>
      </c>
      <c r="AL53" s="86">
        <v>9.7543199999999999</v>
      </c>
      <c r="AM53" s="86">
        <v>13.5</v>
      </c>
      <c r="AO53" s="86">
        <v>654.12731999999994</v>
      </c>
      <c r="AP53" s="86">
        <v>667.62731999999994</v>
      </c>
      <c r="AQ53" s="86">
        <v>645.55999999999995</v>
      </c>
      <c r="AR53" s="86">
        <v>278</v>
      </c>
      <c r="AS53" s="86">
        <v>0</v>
      </c>
      <c r="AT53" s="97">
        <v>0.96694664921741069</v>
      </c>
      <c r="AX53" s="86">
        <v>55.954320000000003</v>
      </c>
      <c r="AY53" s="86">
        <v>0</v>
      </c>
      <c r="AZ53" s="86">
        <v>0</v>
      </c>
      <c r="BA53" s="86">
        <v>0.02</v>
      </c>
      <c r="BC53" s="86">
        <v>15.219999999999999</v>
      </c>
      <c r="BF53" s="86">
        <v>0</v>
      </c>
      <c r="BG53" s="86">
        <v>0</v>
      </c>
      <c r="BH53" s="86">
        <v>15.219999999999999</v>
      </c>
      <c r="BI53" s="86">
        <v>582.95299999999997</v>
      </c>
      <c r="BJ53" s="86">
        <v>55.954320000000003</v>
      </c>
      <c r="BK53" s="86">
        <v>0</v>
      </c>
      <c r="BL53" s="86">
        <v>0</v>
      </c>
      <c r="BM53" s="86">
        <v>13.5</v>
      </c>
      <c r="BN53" s="86">
        <v>2</v>
      </c>
      <c r="BO53" s="86" t="s">
        <v>6</v>
      </c>
      <c r="BP53" s="86">
        <v>667.62732000000005</v>
      </c>
      <c r="BS53" s="99">
        <v>4.0441724284141035E-4</v>
      </c>
      <c r="BT53" s="98">
        <v>1.9816444899229107E-2</v>
      </c>
      <c r="BU53" s="98">
        <v>0.10660786020560091</v>
      </c>
      <c r="BV53" s="98">
        <v>0.87317127765232849</v>
      </c>
      <c r="BX53" s="98">
        <v>0.99999999999999989</v>
      </c>
    </row>
    <row r="54" spans="1:76" x14ac:dyDescent="0.35">
      <c r="A54" s="96" t="s">
        <v>76</v>
      </c>
      <c r="B54" s="96" t="s">
        <v>80</v>
      </c>
      <c r="C54" s="86">
        <v>0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  <c r="I54" s="86">
        <v>0</v>
      </c>
      <c r="J54" s="86">
        <v>0</v>
      </c>
      <c r="K54" s="86">
        <v>0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6">
        <v>0</v>
      </c>
      <c r="T54" s="86">
        <v>0</v>
      </c>
      <c r="U54" s="86">
        <v>0</v>
      </c>
      <c r="V54" s="86">
        <v>0</v>
      </c>
      <c r="W54" s="86">
        <v>0</v>
      </c>
      <c r="X54" s="86">
        <v>0</v>
      </c>
      <c r="Y54" s="86">
        <v>0</v>
      </c>
      <c r="Z54" s="86">
        <v>0</v>
      </c>
      <c r="AA54" s="86">
        <v>0</v>
      </c>
      <c r="AB54" s="86">
        <v>0</v>
      </c>
      <c r="AC54" s="86">
        <v>0</v>
      </c>
      <c r="AD54" s="86">
        <v>0</v>
      </c>
      <c r="AE54" s="86">
        <v>0</v>
      </c>
      <c r="AF54" s="86">
        <v>0</v>
      </c>
      <c r="AG54" s="86">
        <v>2.63</v>
      </c>
      <c r="AH54" s="86">
        <v>5.26</v>
      </c>
      <c r="AI54" s="86">
        <v>0</v>
      </c>
      <c r="AJ54" s="86">
        <v>0</v>
      </c>
      <c r="AK54" s="86">
        <v>0</v>
      </c>
      <c r="AL54" s="86">
        <v>0.31</v>
      </c>
      <c r="AM54" s="86">
        <v>0</v>
      </c>
      <c r="AO54" s="86">
        <v>8.1999999999999993</v>
      </c>
      <c r="AP54" s="86">
        <v>8.1999999999999993</v>
      </c>
      <c r="AQ54" s="86">
        <v>7.2</v>
      </c>
      <c r="AR54" s="86">
        <v>0</v>
      </c>
      <c r="AS54" s="86">
        <v>0</v>
      </c>
      <c r="AT54" s="97">
        <v>0.87804878048780499</v>
      </c>
      <c r="AX54" s="86">
        <v>2.94</v>
      </c>
      <c r="AY54" s="86">
        <v>0</v>
      </c>
      <c r="AZ54" s="86">
        <v>0</v>
      </c>
      <c r="BA54" s="86">
        <v>0</v>
      </c>
      <c r="BC54" s="86">
        <v>0</v>
      </c>
      <c r="BF54" s="86">
        <v>0</v>
      </c>
      <c r="BG54" s="86">
        <v>0</v>
      </c>
      <c r="BH54" s="86">
        <v>0</v>
      </c>
      <c r="BI54" s="86">
        <v>5.26</v>
      </c>
      <c r="BJ54" s="86">
        <v>2.94</v>
      </c>
      <c r="BK54" s="86">
        <v>0</v>
      </c>
      <c r="BL54" s="86">
        <v>0</v>
      </c>
      <c r="BM54" s="86">
        <v>0</v>
      </c>
      <c r="BN54" s="86" t="s">
        <v>6</v>
      </c>
      <c r="BO54" s="86" t="s">
        <v>6</v>
      </c>
      <c r="BP54" s="86">
        <v>8.1999999999999993</v>
      </c>
      <c r="BS54" s="98">
        <v>0</v>
      </c>
      <c r="BT54" s="98">
        <v>0</v>
      </c>
      <c r="BU54" s="98">
        <v>0.3585365853658537</v>
      </c>
      <c r="BV54" s="98">
        <v>0.64146341463414636</v>
      </c>
      <c r="BX54" s="98">
        <v>1</v>
      </c>
    </row>
    <row r="55" spans="1:76" x14ac:dyDescent="0.35">
      <c r="A55" s="96" t="s">
        <v>76</v>
      </c>
      <c r="B55" s="96" t="s">
        <v>81</v>
      </c>
      <c r="C55" s="86">
        <v>0</v>
      </c>
      <c r="D55" s="86">
        <v>0</v>
      </c>
      <c r="E55" s="86">
        <v>0</v>
      </c>
      <c r="F55" s="86">
        <v>0</v>
      </c>
      <c r="G55" s="86">
        <v>0</v>
      </c>
      <c r="H55" s="86">
        <v>0</v>
      </c>
      <c r="I55" s="86">
        <v>0</v>
      </c>
      <c r="J55" s="86">
        <v>0</v>
      </c>
      <c r="K55" s="86">
        <v>0</v>
      </c>
      <c r="L55" s="86">
        <v>0</v>
      </c>
      <c r="M55" s="86">
        <v>0</v>
      </c>
      <c r="N55" s="86">
        <v>0</v>
      </c>
      <c r="O55" s="86">
        <v>0</v>
      </c>
      <c r="P55" s="86">
        <v>0</v>
      </c>
      <c r="Q55" s="86">
        <v>0</v>
      </c>
      <c r="R55" s="86">
        <v>0</v>
      </c>
      <c r="S55" s="86">
        <v>0</v>
      </c>
      <c r="T55" s="86">
        <v>0</v>
      </c>
      <c r="U55" s="86">
        <v>0</v>
      </c>
      <c r="V55" s="86">
        <v>0</v>
      </c>
      <c r="W55" s="86">
        <v>0</v>
      </c>
      <c r="X55" s="86">
        <v>0</v>
      </c>
      <c r="Y55" s="86">
        <v>0</v>
      </c>
      <c r="Z55" s="86">
        <v>0</v>
      </c>
      <c r="AA55" s="86">
        <v>0</v>
      </c>
      <c r="AB55" s="86">
        <v>0</v>
      </c>
      <c r="AC55" s="86">
        <v>0</v>
      </c>
      <c r="AD55" s="86">
        <v>0</v>
      </c>
      <c r="AE55" s="86">
        <v>0</v>
      </c>
      <c r="AF55" s="86">
        <v>0</v>
      </c>
      <c r="AG55" s="86">
        <v>0</v>
      </c>
      <c r="AH55" s="86">
        <v>0</v>
      </c>
      <c r="AI55" s="86">
        <v>0</v>
      </c>
      <c r="AJ55" s="86">
        <v>38.4</v>
      </c>
      <c r="AK55" s="86">
        <v>0</v>
      </c>
      <c r="AL55" s="86">
        <v>1.1519999999999999</v>
      </c>
      <c r="AM55" s="86">
        <v>0</v>
      </c>
      <c r="AO55" s="86">
        <v>39.552</v>
      </c>
      <c r="AP55" s="86">
        <v>39.552</v>
      </c>
      <c r="AQ55" s="86">
        <v>38.4</v>
      </c>
      <c r="AR55" s="86">
        <v>0</v>
      </c>
      <c r="AS55" s="86">
        <v>0</v>
      </c>
      <c r="AT55" s="97">
        <v>0.970873786407767</v>
      </c>
      <c r="AX55" s="86">
        <v>1.1519999999999999</v>
      </c>
      <c r="AY55" s="86">
        <v>0</v>
      </c>
      <c r="AZ55" s="86">
        <v>0</v>
      </c>
      <c r="BA55" s="86">
        <v>0</v>
      </c>
      <c r="BC55" s="86">
        <v>0</v>
      </c>
      <c r="BF55" s="86">
        <v>0</v>
      </c>
      <c r="BG55" s="86">
        <v>0</v>
      </c>
      <c r="BH55" s="86">
        <v>0</v>
      </c>
      <c r="BI55" s="86">
        <v>38.4</v>
      </c>
      <c r="BJ55" s="86">
        <v>1.1519999999999999</v>
      </c>
      <c r="BK55" s="86">
        <v>0</v>
      </c>
      <c r="BL55" s="86">
        <v>0</v>
      </c>
      <c r="BM55" s="86">
        <v>0</v>
      </c>
      <c r="BN55" s="86" t="s">
        <v>6</v>
      </c>
      <c r="BO55" s="86" t="s">
        <v>6</v>
      </c>
      <c r="BP55" s="86">
        <v>39.552</v>
      </c>
      <c r="BS55" s="98">
        <v>0</v>
      </c>
      <c r="BT55" s="98">
        <v>0</v>
      </c>
      <c r="BU55" s="98">
        <v>2.9126213592233007E-2</v>
      </c>
      <c r="BV55" s="98">
        <v>0.970873786407767</v>
      </c>
      <c r="BX55" s="98">
        <v>1</v>
      </c>
    </row>
    <row r="56" spans="1:76" x14ac:dyDescent="0.35">
      <c r="A56" s="96" t="s">
        <v>76</v>
      </c>
      <c r="B56" s="96" t="s">
        <v>82</v>
      </c>
      <c r="C56" s="86">
        <v>0</v>
      </c>
      <c r="D56" s="86">
        <v>5.83</v>
      </c>
      <c r="E56" s="86">
        <v>0</v>
      </c>
      <c r="F56" s="86">
        <v>30.905899999999999</v>
      </c>
      <c r="G56" s="86">
        <v>0</v>
      </c>
      <c r="H56" s="86">
        <v>0</v>
      </c>
      <c r="I56" s="86">
        <v>1029</v>
      </c>
      <c r="J56" s="86">
        <v>0</v>
      </c>
      <c r="K56" s="86">
        <v>0</v>
      </c>
      <c r="L56" s="86">
        <v>0</v>
      </c>
      <c r="M56" s="86">
        <v>0</v>
      </c>
      <c r="N56" s="86">
        <v>0</v>
      </c>
      <c r="O56" s="86">
        <v>0</v>
      </c>
      <c r="P56" s="86">
        <v>0</v>
      </c>
      <c r="Q56" s="86">
        <v>0</v>
      </c>
      <c r="R56" s="86">
        <v>0</v>
      </c>
      <c r="S56" s="86">
        <v>0</v>
      </c>
      <c r="T56" s="86">
        <v>0</v>
      </c>
      <c r="U56" s="86">
        <v>0</v>
      </c>
      <c r="V56" s="86">
        <v>0</v>
      </c>
      <c r="W56" s="86">
        <v>0</v>
      </c>
      <c r="X56" s="86">
        <v>88.119799999999998</v>
      </c>
      <c r="Y56" s="86">
        <v>0</v>
      </c>
      <c r="Z56" s="86">
        <v>0</v>
      </c>
      <c r="AA56" s="86">
        <v>0</v>
      </c>
      <c r="AB56" s="86">
        <v>0</v>
      </c>
      <c r="AC56" s="86">
        <v>0</v>
      </c>
      <c r="AD56" s="86">
        <v>0</v>
      </c>
      <c r="AE56" s="86">
        <v>0</v>
      </c>
      <c r="AF56" s="86">
        <v>0</v>
      </c>
      <c r="AG56" s="86">
        <v>40.1</v>
      </c>
      <c r="AH56" s="86">
        <v>93</v>
      </c>
      <c r="AI56" s="86">
        <v>2.7</v>
      </c>
      <c r="AJ56" s="86">
        <v>90.2</v>
      </c>
      <c r="AK56" s="86">
        <v>0</v>
      </c>
      <c r="AL56" s="86">
        <v>38.042499999999997</v>
      </c>
      <c r="AM56" s="86">
        <v>0</v>
      </c>
      <c r="AO56" s="86">
        <v>1417.8981999999999</v>
      </c>
      <c r="AP56" s="86">
        <v>1417.8981999999999</v>
      </c>
      <c r="AQ56" s="86">
        <v>1377.5</v>
      </c>
      <c r="AR56" s="86">
        <v>0</v>
      </c>
      <c r="AS56" s="86">
        <v>0</v>
      </c>
      <c r="AT56" s="97">
        <v>0.97150839178722426</v>
      </c>
      <c r="AX56" s="86">
        <v>78.142499999999998</v>
      </c>
      <c r="AY56" s="86">
        <v>0</v>
      </c>
      <c r="AZ56" s="86">
        <v>0</v>
      </c>
      <c r="BA56" s="86">
        <v>0</v>
      </c>
      <c r="BC56" s="86">
        <v>88.119799999999998</v>
      </c>
      <c r="BF56" s="86">
        <v>36.735900000000001</v>
      </c>
      <c r="BG56" s="86">
        <v>0</v>
      </c>
      <c r="BH56" s="86">
        <v>0</v>
      </c>
      <c r="BI56" s="86">
        <v>1303.0198</v>
      </c>
      <c r="BJ56" s="86">
        <v>78.142499999999998</v>
      </c>
      <c r="BK56" s="86">
        <v>0</v>
      </c>
      <c r="BL56" s="86">
        <v>0</v>
      </c>
      <c r="BM56" s="86">
        <v>0</v>
      </c>
      <c r="BN56" s="86" t="s">
        <v>6</v>
      </c>
      <c r="BO56" s="86" t="s">
        <v>6</v>
      </c>
      <c r="BP56" s="86">
        <v>1417.8981999999999</v>
      </c>
      <c r="BS56" s="98">
        <v>2.5908700638734152E-2</v>
      </c>
      <c r="BT56" s="98">
        <v>0</v>
      </c>
      <c r="BU56" s="98">
        <v>5.511150236314568E-2</v>
      </c>
      <c r="BV56" s="98">
        <v>0.91897979699812027</v>
      </c>
      <c r="BX56" s="98">
        <v>1</v>
      </c>
    </row>
    <row r="57" spans="1:76" x14ac:dyDescent="0.35">
      <c r="A57" s="96" t="s">
        <v>76</v>
      </c>
      <c r="B57" s="96" t="s">
        <v>86</v>
      </c>
      <c r="C57" s="86">
        <v>0</v>
      </c>
      <c r="D57" s="86">
        <v>0</v>
      </c>
      <c r="E57" s="86">
        <v>0</v>
      </c>
      <c r="F57" s="86">
        <v>0</v>
      </c>
      <c r="G57" s="86">
        <v>0</v>
      </c>
      <c r="H57" s="86">
        <v>0</v>
      </c>
      <c r="I57" s="86">
        <v>0</v>
      </c>
      <c r="J57" s="86">
        <v>0</v>
      </c>
      <c r="K57" s="86">
        <v>0</v>
      </c>
      <c r="L57" s="86">
        <v>0</v>
      </c>
      <c r="M57" s="86">
        <v>0</v>
      </c>
      <c r="N57" s="86">
        <v>0</v>
      </c>
      <c r="O57" s="86">
        <v>0</v>
      </c>
      <c r="P57" s="86">
        <v>143.80000000000001</v>
      </c>
      <c r="Q57" s="86">
        <v>0</v>
      </c>
      <c r="R57" s="86">
        <v>0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  <c r="X57" s="86">
        <v>194.70500000000001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0</v>
      </c>
      <c r="AE57" s="86">
        <v>0</v>
      </c>
      <c r="AF57" s="86">
        <v>0</v>
      </c>
      <c r="AG57" s="86">
        <v>0</v>
      </c>
      <c r="AH57" s="86">
        <v>0</v>
      </c>
      <c r="AI57" s="86">
        <v>57.7</v>
      </c>
      <c r="AJ57" s="86">
        <v>0</v>
      </c>
      <c r="AK57" s="86">
        <v>0</v>
      </c>
      <c r="AL57" s="86">
        <v>14.6</v>
      </c>
      <c r="AM57" s="86">
        <v>0</v>
      </c>
      <c r="AO57" s="86">
        <v>410.80500000000001</v>
      </c>
      <c r="AP57" s="86">
        <v>410.80500000000001</v>
      </c>
      <c r="AQ57" s="86">
        <v>550</v>
      </c>
      <c r="AR57" s="86">
        <v>0</v>
      </c>
      <c r="AS57" s="86">
        <v>0</v>
      </c>
      <c r="AT57" s="97">
        <v>1.3388347269385719</v>
      </c>
      <c r="AX57" s="86">
        <v>14.6</v>
      </c>
      <c r="AY57" s="86">
        <v>0</v>
      </c>
      <c r="AZ57" s="86">
        <v>143.80000000000001</v>
      </c>
      <c r="BA57" s="86">
        <v>0</v>
      </c>
      <c r="BC57" s="86">
        <v>338.505</v>
      </c>
      <c r="BF57" s="86">
        <v>0</v>
      </c>
      <c r="BG57" s="86">
        <v>0</v>
      </c>
      <c r="BH57" s="86">
        <v>143.80000000000001</v>
      </c>
      <c r="BI57" s="86">
        <v>252.40500000000003</v>
      </c>
      <c r="BJ57" s="86">
        <v>14.6</v>
      </c>
      <c r="BK57" s="86">
        <v>0</v>
      </c>
      <c r="BL57" s="86">
        <v>0</v>
      </c>
      <c r="BM57" s="86">
        <v>0</v>
      </c>
      <c r="BN57" s="86" t="s">
        <v>6</v>
      </c>
      <c r="BO57" s="86" t="s">
        <v>6</v>
      </c>
      <c r="BP57" s="86">
        <v>410.80500000000006</v>
      </c>
      <c r="BS57" s="98">
        <v>0</v>
      </c>
      <c r="BT57" s="98">
        <v>0</v>
      </c>
      <c r="BU57" s="98">
        <v>0.38558440135830863</v>
      </c>
      <c r="BV57" s="98">
        <v>0.61441559864169126</v>
      </c>
      <c r="BX57" s="98">
        <v>0.99999999999999989</v>
      </c>
    </row>
    <row r="58" spans="1:76" x14ac:dyDescent="0.35">
      <c r="A58" s="96" t="s">
        <v>76</v>
      </c>
      <c r="B58" s="96" t="s">
        <v>88</v>
      </c>
      <c r="C58" s="86">
        <v>30.739000000000001</v>
      </c>
      <c r="D58" s="86">
        <v>3.72662</v>
      </c>
      <c r="E58" s="86">
        <v>0</v>
      </c>
      <c r="F58" s="86">
        <v>0.3</v>
      </c>
      <c r="G58" s="86">
        <v>0</v>
      </c>
      <c r="H58" s="86">
        <v>0</v>
      </c>
      <c r="I58" s="86">
        <v>658.23699999999997</v>
      </c>
      <c r="J58" s="86">
        <v>0</v>
      </c>
      <c r="K58" s="86">
        <v>0</v>
      </c>
      <c r="L58" s="86">
        <v>20.851400000000002</v>
      </c>
      <c r="M58" s="86">
        <v>0</v>
      </c>
      <c r="N58" s="86">
        <v>109.848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36.172899999999998</v>
      </c>
      <c r="AM58" s="86">
        <v>0</v>
      </c>
      <c r="AO58" s="86">
        <v>859.87491999999997</v>
      </c>
      <c r="AP58" s="86">
        <v>859.87491999999997</v>
      </c>
      <c r="AQ58" s="86">
        <v>787.2</v>
      </c>
      <c r="AR58" s="86">
        <v>0</v>
      </c>
      <c r="AS58" s="86">
        <v>0</v>
      </c>
      <c r="AT58" s="97">
        <v>0.91548198661265767</v>
      </c>
      <c r="AX58" s="86">
        <v>36.172899999999998</v>
      </c>
      <c r="AY58" s="86">
        <v>0</v>
      </c>
      <c r="AZ58" s="86">
        <v>109.848</v>
      </c>
      <c r="BA58" s="86">
        <v>0</v>
      </c>
      <c r="BC58" s="86">
        <v>130.6994</v>
      </c>
      <c r="BF58" s="86">
        <v>34.765619999999998</v>
      </c>
      <c r="BG58" s="86">
        <v>0</v>
      </c>
      <c r="BH58" s="86">
        <v>109.848</v>
      </c>
      <c r="BI58" s="86">
        <v>679.08839999999998</v>
      </c>
      <c r="BJ58" s="86">
        <v>36.172899999999998</v>
      </c>
      <c r="BK58" s="86">
        <v>0</v>
      </c>
      <c r="BL58" s="86">
        <v>0</v>
      </c>
      <c r="BM58" s="86">
        <v>0</v>
      </c>
      <c r="BN58" s="86" t="s">
        <v>6</v>
      </c>
      <c r="BO58" s="86" t="s">
        <v>6</v>
      </c>
      <c r="BP58" s="86">
        <v>859.87491999999997</v>
      </c>
      <c r="BS58" s="98">
        <v>4.0431019897638136E-2</v>
      </c>
      <c r="BT58" s="98">
        <v>0</v>
      </c>
      <c r="BU58" s="98">
        <v>0.16981644260539661</v>
      </c>
      <c r="BV58" s="98">
        <v>0.78975253749696528</v>
      </c>
      <c r="BX58" s="98">
        <v>1</v>
      </c>
    </row>
    <row r="59" spans="1:76" x14ac:dyDescent="0.35">
      <c r="A59" s="96" t="s">
        <v>76</v>
      </c>
      <c r="B59" s="96" t="s">
        <v>89</v>
      </c>
      <c r="C59" s="86">
        <v>0</v>
      </c>
      <c r="D59" s="86">
        <v>0</v>
      </c>
      <c r="E59" s="86">
        <v>0</v>
      </c>
      <c r="F59" s="86">
        <v>0</v>
      </c>
      <c r="G59" s="86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6</v>
      </c>
      <c r="X59" s="86">
        <v>0</v>
      </c>
      <c r="Y59" s="86">
        <v>0</v>
      </c>
      <c r="Z59" s="86">
        <v>0</v>
      </c>
      <c r="AA59" s="86">
        <v>0</v>
      </c>
      <c r="AB59" s="86">
        <v>0</v>
      </c>
      <c r="AC59" s="86">
        <v>0</v>
      </c>
      <c r="AD59" s="86">
        <v>0</v>
      </c>
      <c r="AE59" s="86">
        <v>0</v>
      </c>
      <c r="AF59" s="86">
        <v>0</v>
      </c>
      <c r="AG59" s="86">
        <v>0</v>
      </c>
      <c r="AH59" s="86">
        <v>0</v>
      </c>
      <c r="AI59" s="86">
        <v>69</v>
      </c>
      <c r="AJ59" s="86">
        <v>0</v>
      </c>
      <c r="AK59" s="86">
        <v>0</v>
      </c>
      <c r="AL59" s="86">
        <v>1.4219999999999999</v>
      </c>
      <c r="AM59" s="86">
        <v>0</v>
      </c>
      <c r="AO59" s="86">
        <v>76.421999999999997</v>
      </c>
      <c r="AP59" s="86">
        <v>76.421999999999997</v>
      </c>
      <c r="AQ59" s="86">
        <v>47.4</v>
      </c>
      <c r="AR59" s="86">
        <v>0</v>
      </c>
      <c r="AS59" s="86">
        <v>0</v>
      </c>
      <c r="AT59" s="97">
        <v>0.62024024495564101</v>
      </c>
      <c r="AX59" s="86">
        <v>1.4219999999999999</v>
      </c>
      <c r="AY59" s="86">
        <v>0</v>
      </c>
      <c r="AZ59" s="86">
        <v>0</v>
      </c>
      <c r="BA59" s="86">
        <v>0</v>
      </c>
      <c r="BC59" s="86">
        <v>6</v>
      </c>
      <c r="BF59" s="86">
        <v>0</v>
      </c>
      <c r="BG59" s="86">
        <v>0</v>
      </c>
      <c r="BH59" s="86">
        <v>6</v>
      </c>
      <c r="BI59" s="86">
        <v>69</v>
      </c>
      <c r="BJ59" s="86">
        <v>1.4219999999999999</v>
      </c>
      <c r="BK59" s="86">
        <v>0</v>
      </c>
      <c r="BL59" s="86">
        <v>0</v>
      </c>
      <c r="BM59" s="86">
        <v>0</v>
      </c>
      <c r="BN59" s="86" t="s">
        <v>6</v>
      </c>
      <c r="BO59" s="86" t="s">
        <v>6</v>
      </c>
      <c r="BP59" s="86">
        <v>76.421999999999997</v>
      </c>
      <c r="BS59" s="98">
        <v>0</v>
      </c>
      <c r="BT59" s="98">
        <v>0</v>
      </c>
      <c r="BU59" s="98">
        <v>9.711863076077569E-2</v>
      </c>
      <c r="BV59" s="98">
        <v>0.90288136923922435</v>
      </c>
      <c r="BX59" s="98">
        <v>1</v>
      </c>
    </row>
    <row r="60" spans="1:76" x14ac:dyDescent="0.35">
      <c r="A60" s="96" t="s">
        <v>76</v>
      </c>
      <c r="B60" s="96" t="s">
        <v>90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0.05</v>
      </c>
      <c r="AD60" s="86">
        <v>0</v>
      </c>
      <c r="AE60" s="86">
        <v>0</v>
      </c>
      <c r="AF60" s="86">
        <v>0</v>
      </c>
      <c r="AG60" s="86">
        <v>1.37</v>
      </c>
      <c r="AH60" s="86">
        <v>2.2599999999999998</v>
      </c>
      <c r="AI60" s="86">
        <v>0</v>
      </c>
      <c r="AJ60" s="86">
        <v>0</v>
      </c>
      <c r="AK60" s="86">
        <v>0</v>
      </c>
      <c r="AL60" s="86">
        <v>0.10199999999999999</v>
      </c>
      <c r="AM60" s="86">
        <v>0</v>
      </c>
      <c r="AO60" s="86">
        <v>3.7819999999999996</v>
      </c>
      <c r="AP60" s="86">
        <v>3.7819999999999996</v>
      </c>
      <c r="AQ60" s="86">
        <v>3.4</v>
      </c>
      <c r="AR60" s="86">
        <v>0</v>
      </c>
      <c r="AS60" s="86">
        <v>0</v>
      </c>
      <c r="AT60" s="97">
        <v>0.89899524061343217</v>
      </c>
      <c r="AX60" s="86">
        <v>1.4720000000000002</v>
      </c>
      <c r="AY60" s="86">
        <v>0</v>
      </c>
      <c r="AZ60" s="86">
        <v>0</v>
      </c>
      <c r="BA60" s="86">
        <v>0</v>
      </c>
      <c r="BC60" s="86">
        <v>0.05</v>
      </c>
      <c r="BF60" s="86">
        <v>0</v>
      </c>
      <c r="BG60" s="86">
        <v>0</v>
      </c>
      <c r="BH60" s="86">
        <v>0.05</v>
      </c>
      <c r="BI60" s="86">
        <v>2.2599999999999998</v>
      </c>
      <c r="BJ60" s="86">
        <v>1.4720000000000002</v>
      </c>
      <c r="BK60" s="86">
        <v>0</v>
      </c>
      <c r="BL60" s="86">
        <v>0</v>
      </c>
      <c r="BM60" s="86">
        <v>0</v>
      </c>
      <c r="BN60" s="86" t="s">
        <v>6</v>
      </c>
      <c r="BO60" s="86" t="s">
        <v>6</v>
      </c>
      <c r="BP60" s="86">
        <v>3.782</v>
      </c>
      <c r="BS60" s="98">
        <v>0</v>
      </c>
      <c r="BT60" s="98">
        <v>0</v>
      </c>
      <c r="BU60" s="98">
        <v>0.40243257535695404</v>
      </c>
      <c r="BV60" s="98">
        <v>0.59756742464304591</v>
      </c>
      <c r="BX60" s="98">
        <v>1</v>
      </c>
    </row>
    <row r="61" spans="1:76" x14ac:dyDescent="0.35">
      <c r="A61" s="96" t="s">
        <v>76</v>
      </c>
      <c r="B61" s="96" t="s">
        <v>807</v>
      </c>
      <c r="C61" s="86">
        <v>0</v>
      </c>
      <c r="D61" s="86">
        <v>0</v>
      </c>
      <c r="E61" s="86">
        <v>4.8499999999999996</v>
      </c>
      <c r="F61" s="86">
        <v>0</v>
      </c>
      <c r="G61" s="86">
        <v>0</v>
      </c>
      <c r="H61" s="86">
        <v>0</v>
      </c>
      <c r="I61" s="86">
        <v>0</v>
      </c>
      <c r="J61" s="86">
        <v>0</v>
      </c>
      <c r="K61" s="86">
        <v>0</v>
      </c>
      <c r="L61" s="86">
        <v>0</v>
      </c>
      <c r="M61" s="86">
        <v>0</v>
      </c>
      <c r="N61" s="86">
        <v>0</v>
      </c>
      <c r="O61" s="86">
        <v>0</v>
      </c>
      <c r="P61" s="86">
        <v>80.8</v>
      </c>
      <c r="Q61" s="86">
        <v>0</v>
      </c>
      <c r="R61" s="86">
        <v>22.1</v>
      </c>
      <c r="S61" s="86">
        <v>0</v>
      </c>
      <c r="T61" s="86">
        <v>0</v>
      </c>
      <c r="U61" s="86">
        <v>0</v>
      </c>
      <c r="V61" s="86">
        <v>0</v>
      </c>
      <c r="W61" s="86">
        <v>2.7</v>
      </c>
      <c r="X61" s="86">
        <v>0</v>
      </c>
      <c r="Y61" s="86">
        <v>0</v>
      </c>
      <c r="Z61" s="86">
        <v>0</v>
      </c>
      <c r="AA61" s="86">
        <v>0</v>
      </c>
      <c r="AB61" s="86">
        <v>0</v>
      </c>
      <c r="AC61" s="86">
        <v>0</v>
      </c>
      <c r="AD61" s="86">
        <v>0</v>
      </c>
      <c r="AE61" s="86">
        <v>0</v>
      </c>
      <c r="AF61" s="86">
        <v>0</v>
      </c>
      <c r="AG61" s="86">
        <v>0</v>
      </c>
      <c r="AH61" s="86">
        <v>0</v>
      </c>
      <c r="AI61" s="86">
        <v>0</v>
      </c>
      <c r="AJ61" s="86">
        <v>0</v>
      </c>
      <c r="AK61" s="86">
        <v>0</v>
      </c>
      <c r="AL61" s="86">
        <v>3.1</v>
      </c>
      <c r="AM61" s="86">
        <v>0</v>
      </c>
      <c r="AO61" s="86">
        <v>113.55</v>
      </c>
      <c r="AP61" s="86">
        <v>113.55</v>
      </c>
      <c r="AQ61" s="86">
        <v>86.5</v>
      </c>
      <c r="AR61" s="86">
        <v>0</v>
      </c>
      <c r="AS61" s="86">
        <v>0</v>
      </c>
      <c r="AT61" s="97">
        <v>0.76177895200352275</v>
      </c>
      <c r="AX61" s="86">
        <v>3.1</v>
      </c>
      <c r="AY61" s="86">
        <v>0</v>
      </c>
      <c r="AZ61" s="86">
        <v>80.8</v>
      </c>
      <c r="BA61" s="86">
        <v>22.1</v>
      </c>
      <c r="BC61" s="86">
        <v>105.60000000000001</v>
      </c>
      <c r="BF61" s="86">
        <v>4.8499999999999996</v>
      </c>
      <c r="BG61" s="86">
        <v>0</v>
      </c>
      <c r="BH61" s="86">
        <v>105.60000000000001</v>
      </c>
      <c r="BI61" s="86">
        <v>0</v>
      </c>
      <c r="BJ61" s="86">
        <v>3.1</v>
      </c>
      <c r="BK61" s="86">
        <v>0</v>
      </c>
      <c r="BL61" s="86">
        <v>0</v>
      </c>
      <c r="BM61" s="86">
        <v>0</v>
      </c>
      <c r="BN61" s="86" t="s">
        <v>6</v>
      </c>
      <c r="BO61" s="86" t="s">
        <v>6</v>
      </c>
      <c r="BP61" s="86">
        <v>113.55</v>
      </c>
      <c r="BS61" s="98">
        <v>4.2712461470717743E-2</v>
      </c>
      <c r="BT61" s="98">
        <v>0</v>
      </c>
      <c r="BU61" s="98">
        <v>0.95728753852928228</v>
      </c>
      <c r="BV61" s="98">
        <v>0</v>
      </c>
      <c r="BX61" s="98">
        <v>1</v>
      </c>
    </row>
    <row r="62" spans="1:76" x14ac:dyDescent="0.35">
      <c r="A62" s="96" t="s">
        <v>76</v>
      </c>
      <c r="B62" s="96" t="s">
        <v>92</v>
      </c>
      <c r="C62" s="86">
        <v>0</v>
      </c>
      <c r="D62" s="86">
        <v>1E-3</v>
      </c>
      <c r="E62" s="86">
        <v>0</v>
      </c>
      <c r="F62" s="86">
        <v>0</v>
      </c>
      <c r="G62" s="86">
        <v>0</v>
      </c>
      <c r="H62" s="86">
        <v>0</v>
      </c>
      <c r="I62" s="86">
        <v>0</v>
      </c>
      <c r="J62" s="86">
        <v>0</v>
      </c>
      <c r="K62" s="86">
        <v>0</v>
      </c>
      <c r="L62" s="86">
        <v>0</v>
      </c>
      <c r="M62" s="86">
        <v>0</v>
      </c>
      <c r="N62" s="86">
        <v>0</v>
      </c>
      <c r="O62" s="86">
        <v>0</v>
      </c>
      <c r="P62" s="86">
        <v>43</v>
      </c>
      <c r="Q62" s="86">
        <v>0</v>
      </c>
      <c r="R62" s="86">
        <v>0</v>
      </c>
      <c r="S62" s="86">
        <v>0</v>
      </c>
      <c r="T62" s="86">
        <v>0</v>
      </c>
      <c r="U62" s="86">
        <v>0</v>
      </c>
      <c r="V62" s="86">
        <v>0</v>
      </c>
      <c r="W62" s="86">
        <v>9</v>
      </c>
      <c r="X62" s="86">
        <v>0</v>
      </c>
      <c r="Y62" s="86">
        <v>0</v>
      </c>
      <c r="Z62" s="86">
        <v>0</v>
      </c>
      <c r="AA62" s="86">
        <v>0</v>
      </c>
      <c r="AB62" s="86">
        <v>0</v>
      </c>
      <c r="AC62" s="86">
        <v>0</v>
      </c>
      <c r="AD62" s="86">
        <v>0</v>
      </c>
      <c r="AE62" s="86">
        <v>0</v>
      </c>
      <c r="AF62" s="86">
        <v>0</v>
      </c>
      <c r="AG62" s="86">
        <v>5.44</v>
      </c>
      <c r="AH62" s="86">
        <v>10.86</v>
      </c>
      <c r="AI62" s="86">
        <v>0</v>
      </c>
      <c r="AJ62" s="86">
        <v>0</v>
      </c>
      <c r="AK62" s="86">
        <v>0</v>
      </c>
      <c r="AL62" s="86">
        <v>2</v>
      </c>
      <c r="AM62" s="86">
        <v>0</v>
      </c>
      <c r="AO62" s="86">
        <v>70.300999999999988</v>
      </c>
      <c r="AP62" s="86">
        <v>70.300999999999988</v>
      </c>
      <c r="AQ62" s="86">
        <v>62.2</v>
      </c>
      <c r="AR62" s="86">
        <v>0</v>
      </c>
      <c r="AS62" s="86">
        <v>0</v>
      </c>
      <c r="AT62" s="97">
        <v>0.8847669307691215</v>
      </c>
      <c r="AX62" s="86">
        <v>7.44</v>
      </c>
      <c r="AY62" s="86">
        <v>0</v>
      </c>
      <c r="AZ62" s="86">
        <v>43</v>
      </c>
      <c r="BA62" s="86">
        <v>0</v>
      </c>
      <c r="BC62" s="86">
        <v>52</v>
      </c>
      <c r="BF62" s="86">
        <v>1E-3</v>
      </c>
      <c r="BG62" s="86">
        <v>0</v>
      </c>
      <c r="BH62" s="86">
        <v>52</v>
      </c>
      <c r="BI62" s="86">
        <v>10.86</v>
      </c>
      <c r="BJ62" s="86">
        <v>7.44</v>
      </c>
      <c r="BK62" s="86">
        <v>0</v>
      </c>
      <c r="BL62" s="86">
        <v>0</v>
      </c>
      <c r="BM62" s="86">
        <v>0</v>
      </c>
      <c r="BN62" s="86" t="s">
        <v>6</v>
      </c>
      <c r="BO62" s="86" t="s">
        <v>6</v>
      </c>
      <c r="BP62" s="86">
        <v>70.301000000000002</v>
      </c>
      <c r="BS62" s="98">
        <v>1.4224548726191661E-5</v>
      </c>
      <c r="BT62" s="98">
        <v>0</v>
      </c>
      <c r="BU62" s="98">
        <v>0.8455071762848323</v>
      </c>
      <c r="BV62" s="98">
        <v>0.15447859916644144</v>
      </c>
      <c r="BX62" s="98">
        <v>1</v>
      </c>
    </row>
    <row r="63" spans="1:76" x14ac:dyDescent="0.35">
      <c r="A63" s="96" t="s">
        <v>76</v>
      </c>
      <c r="B63" s="96" t="s">
        <v>93</v>
      </c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6">
        <v>0</v>
      </c>
      <c r="T63" s="86">
        <v>0</v>
      </c>
      <c r="U63" s="86">
        <v>0</v>
      </c>
      <c r="V63" s="86">
        <v>0</v>
      </c>
      <c r="W63" s="86">
        <v>0</v>
      </c>
      <c r="X63" s="86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0.66</v>
      </c>
      <c r="AH63" s="86">
        <v>1.32</v>
      </c>
      <c r="AI63" s="86">
        <v>0</v>
      </c>
      <c r="AJ63" s="86">
        <v>0</v>
      </c>
      <c r="AK63" s="86">
        <v>0</v>
      </c>
      <c r="AL63" s="86">
        <v>0.08</v>
      </c>
      <c r="AM63" s="86">
        <v>0</v>
      </c>
      <c r="AO63" s="86">
        <v>2.06</v>
      </c>
      <c r="AP63" s="86">
        <v>2.06</v>
      </c>
      <c r="AQ63" s="86">
        <v>1.8</v>
      </c>
      <c r="AR63" s="86">
        <v>0</v>
      </c>
      <c r="AS63" s="86">
        <v>0</v>
      </c>
      <c r="AT63" s="97">
        <v>0.87378640776699024</v>
      </c>
      <c r="AX63" s="86">
        <v>0.74</v>
      </c>
      <c r="AY63" s="86">
        <v>0</v>
      </c>
      <c r="AZ63" s="86">
        <v>0</v>
      </c>
      <c r="BA63" s="86">
        <v>0</v>
      </c>
      <c r="BC63" s="86">
        <v>0</v>
      </c>
      <c r="BF63" s="86">
        <v>0</v>
      </c>
      <c r="BG63" s="86">
        <v>0</v>
      </c>
      <c r="BH63" s="86">
        <v>0</v>
      </c>
      <c r="BI63" s="86">
        <v>1.32</v>
      </c>
      <c r="BJ63" s="86">
        <v>0.74</v>
      </c>
      <c r="BK63" s="86">
        <v>0</v>
      </c>
      <c r="BL63" s="86">
        <v>0</v>
      </c>
      <c r="BM63" s="86">
        <v>0</v>
      </c>
      <c r="BN63" s="86" t="s">
        <v>6</v>
      </c>
      <c r="BO63" s="86" t="s">
        <v>6</v>
      </c>
      <c r="BP63" s="86">
        <v>2.06</v>
      </c>
      <c r="BS63" s="98">
        <v>0</v>
      </c>
      <c r="BT63" s="98">
        <v>0</v>
      </c>
      <c r="BU63" s="98">
        <v>0.35922330097087379</v>
      </c>
      <c r="BV63" s="98">
        <v>0.64077669902912626</v>
      </c>
      <c r="BX63" s="98">
        <v>1</v>
      </c>
    </row>
    <row r="64" spans="1:76" x14ac:dyDescent="0.35">
      <c r="A64" s="96" t="s">
        <v>76</v>
      </c>
      <c r="B64" s="96" t="s">
        <v>95</v>
      </c>
      <c r="C64" s="86">
        <v>0.12840099999999999</v>
      </c>
      <c r="D64" s="86">
        <v>3.8781599999999998</v>
      </c>
      <c r="E64" s="86">
        <v>0</v>
      </c>
      <c r="F64" s="86">
        <v>42.659599999999998</v>
      </c>
      <c r="G64" s="86">
        <v>0</v>
      </c>
      <c r="H64" s="86">
        <v>0</v>
      </c>
      <c r="I64" s="86">
        <v>105.057</v>
      </c>
      <c r="J64" s="86">
        <v>0</v>
      </c>
      <c r="K64" s="86">
        <v>0</v>
      </c>
      <c r="L64" s="86">
        <v>49.354399999999998</v>
      </c>
      <c r="M64" s="86">
        <v>38.746299999999998</v>
      </c>
      <c r="N64" s="86">
        <v>91.0642</v>
      </c>
      <c r="O64" s="86">
        <v>97.061700000000002</v>
      </c>
      <c r="P64" s="86">
        <v>17.548999999999999</v>
      </c>
      <c r="Q64" s="86">
        <v>0</v>
      </c>
      <c r="R64" s="86">
        <v>0.56477699999999997</v>
      </c>
      <c r="S64" s="86">
        <v>0</v>
      </c>
      <c r="T64" s="86">
        <v>0</v>
      </c>
      <c r="U64" s="86">
        <v>0</v>
      </c>
      <c r="V64" s="86">
        <v>0</v>
      </c>
      <c r="W64" s="86">
        <v>0.2</v>
      </c>
      <c r="X64" s="86">
        <v>0</v>
      </c>
      <c r="Y64" s="86">
        <v>0</v>
      </c>
      <c r="Z64" s="86">
        <v>0</v>
      </c>
      <c r="AA64" s="86">
        <v>0</v>
      </c>
      <c r="AB64" s="86">
        <v>0</v>
      </c>
      <c r="AC64" s="86">
        <v>0</v>
      </c>
      <c r="AD64" s="86">
        <v>4.0501899999999997</v>
      </c>
      <c r="AE64" s="86">
        <v>34.317399999999999</v>
      </c>
      <c r="AF64" s="86">
        <v>0</v>
      </c>
      <c r="AG64" s="86">
        <v>15.3</v>
      </c>
      <c r="AH64" s="86">
        <v>35.299999999999997</v>
      </c>
      <c r="AI64" s="86">
        <v>147.5</v>
      </c>
      <c r="AJ64" s="86">
        <v>141.6</v>
      </c>
      <c r="AK64" s="86">
        <v>0</v>
      </c>
      <c r="AL64" s="86">
        <v>49.632899999999999</v>
      </c>
      <c r="AM64" s="86">
        <v>0</v>
      </c>
      <c r="AO64" s="86">
        <v>873.96402799999987</v>
      </c>
      <c r="AP64" s="86">
        <v>873.96402799999987</v>
      </c>
      <c r="AQ64" s="86">
        <v>841</v>
      </c>
      <c r="AR64" s="86">
        <v>0</v>
      </c>
      <c r="AS64" s="86">
        <v>0</v>
      </c>
      <c r="AT64" s="97">
        <v>0.96228216843725756</v>
      </c>
      <c r="AX64" s="86">
        <v>64.932900000000004</v>
      </c>
      <c r="AY64" s="86">
        <v>4.0501899999999997</v>
      </c>
      <c r="AZ64" s="86">
        <v>244.4212</v>
      </c>
      <c r="BA64" s="86">
        <v>0.56477699999999997</v>
      </c>
      <c r="BC64" s="86">
        <v>298.59056699999991</v>
      </c>
      <c r="BF64" s="86">
        <v>46.666160999999995</v>
      </c>
      <c r="BG64" s="86">
        <v>34.317399999999999</v>
      </c>
      <c r="BH64" s="86">
        <v>249.23616699999997</v>
      </c>
      <c r="BI64" s="86">
        <v>478.81140000000005</v>
      </c>
      <c r="BJ64" s="86">
        <v>64.932900000000004</v>
      </c>
      <c r="BK64" s="86">
        <v>0</v>
      </c>
      <c r="BL64" s="86">
        <v>0</v>
      </c>
      <c r="BM64" s="86">
        <v>0</v>
      </c>
      <c r="BN64" s="86" t="s">
        <v>6</v>
      </c>
      <c r="BO64" s="86" t="s">
        <v>6</v>
      </c>
      <c r="BP64" s="86">
        <v>873.9640280000001</v>
      </c>
      <c r="BS64" s="98">
        <v>5.3395974553771895E-2</v>
      </c>
      <c r="BT64" s="98">
        <v>3.9266375846764248E-2</v>
      </c>
      <c r="BU64" s="98">
        <v>0.35947597033135548</v>
      </c>
      <c r="BV64" s="98">
        <v>0.54786167926810825</v>
      </c>
      <c r="BX64" s="98">
        <v>0.99999999999999989</v>
      </c>
    </row>
    <row r="65" spans="1:76" x14ac:dyDescent="0.35">
      <c r="A65" s="96" t="s">
        <v>76</v>
      </c>
      <c r="B65" s="96" t="s">
        <v>96</v>
      </c>
      <c r="C65" s="86">
        <v>0</v>
      </c>
      <c r="D65" s="86">
        <v>0</v>
      </c>
      <c r="E65" s="86">
        <v>0</v>
      </c>
      <c r="F65" s="86">
        <v>0</v>
      </c>
      <c r="G65" s="86">
        <v>0</v>
      </c>
      <c r="H65" s="86">
        <v>0</v>
      </c>
      <c r="I65" s="86">
        <v>0</v>
      </c>
      <c r="J65" s="86">
        <v>0</v>
      </c>
      <c r="K65" s="86">
        <v>0</v>
      </c>
      <c r="L65" s="86">
        <v>0</v>
      </c>
      <c r="M65" s="86">
        <v>0</v>
      </c>
      <c r="N65" s="86">
        <v>0</v>
      </c>
      <c r="O65" s="86">
        <v>0</v>
      </c>
      <c r="P65" s="86">
        <v>136.41800000000001</v>
      </c>
      <c r="Q65" s="86">
        <v>0</v>
      </c>
      <c r="R65" s="86">
        <v>0</v>
      </c>
      <c r="S65" s="86">
        <v>0</v>
      </c>
      <c r="T65" s="86">
        <v>0</v>
      </c>
      <c r="U65" s="86">
        <v>0</v>
      </c>
      <c r="V65" s="86">
        <v>0</v>
      </c>
      <c r="W65" s="86">
        <v>0</v>
      </c>
      <c r="X65" s="86">
        <v>0</v>
      </c>
      <c r="Y65" s="86">
        <v>0</v>
      </c>
      <c r="Z65" s="86">
        <v>0</v>
      </c>
      <c r="AA65" s="86">
        <v>0</v>
      </c>
      <c r="AB65" s="86">
        <v>0</v>
      </c>
      <c r="AC65" s="86">
        <v>0</v>
      </c>
      <c r="AD65" s="86">
        <v>0</v>
      </c>
      <c r="AE65" s="86">
        <v>0</v>
      </c>
      <c r="AF65" s="86">
        <v>0</v>
      </c>
      <c r="AG65" s="86">
        <v>0</v>
      </c>
      <c r="AH65" s="86">
        <v>0</v>
      </c>
      <c r="AI65" s="86">
        <v>0</v>
      </c>
      <c r="AJ65" s="86">
        <v>0</v>
      </c>
      <c r="AK65" s="86">
        <v>0</v>
      </c>
      <c r="AL65" s="86">
        <v>4.9000000000000004</v>
      </c>
      <c r="AM65" s="86">
        <v>0</v>
      </c>
      <c r="AO65" s="86">
        <v>141.31800000000001</v>
      </c>
      <c r="AP65" s="86">
        <v>141.31800000000001</v>
      </c>
      <c r="AQ65" s="86">
        <v>139</v>
      </c>
      <c r="AR65" s="86">
        <v>0</v>
      </c>
      <c r="AS65" s="86">
        <v>0</v>
      </c>
      <c r="AT65" s="97">
        <v>0.98359727706307754</v>
      </c>
      <c r="AX65" s="86">
        <v>4.9000000000000004</v>
      </c>
      <c r="AY65" s="86">
        <v>0</v>
      </c>
      <c r="AZ65" s="86">
        <v>136.41800000000001</v>
      </c>
      <c r="BA65" s="86">
        <v>0</v>
      </c>
      <c r="BC65" s="86">
        <v>136.41800000000001</v>
      </c>
      <c r="BF65" s="86">
        <v>0</v>
      </c>
      <c r="BG65" s="86">
        <v>0</v>
      </c>
      <c r="BH65" s="86">
        <v>136.41800000000001</v>
      </c>
      <c r="BI65" s="86">
        <v>0</v>
      </c>
      <c r="BJ65" s="86">
        <v>4.9000000000000004</v>
      </c>
      <c r="BK65" s="86">
        <v>0</v>
      </c>
      <c r="BL65" s="86">
        <v>0</v>
      </c>
      <c r="BM65" s="86">
        <v>0</v>
      </c>
      <c r="BN65" s="86" t="s">
        <v>6</v>
      </c>
      <c r="BO65" s="86" t="s">
        <v>6</v>
      </c>
      <c r="BP65" s="86">
        <v>141.31800000000001</v>
      </c>
      <c r="BS65" s="98">
        <v>0</v>
      </c>
      <c r="BT65" s="98">
        <v>0</v>
      </c>
      <c r="BU65" s="98">
        <v>1</v>
      </c>
      <c r="BV65" s="98">
        <v>0</v>
      </c>
      <c r="BX65" s="98">
        <v>1</v>
      </c>
    </row>
    <row r="66" spans="1:76" x14ac:dyDescent="0.35">
      <c r="A66" s="96" t="s">
        <v>76</v>
      </c>
      <c r="B66" s="96" t="s">
        <v>97</v>
      </c>
      <c r="C66" s="86">
        <v>0</v>
      </c>
      <c r="D66" s="86">
        <v>0.4</v>
      </c>
      <c r="E66" s="86">
        <v>0</v>
      </c>
      <c r="F66" s="86">
        <v>0</v>
      </c>
      <c r="G66" s="86">
        <v>0</v>
      </c>
      <c r="H66" s="86">
        <v>0</v>
      </c>
      <c r="I66" s="86">
        <v>0</v>
      </c>
      <c r="J66" s="86">
        <v>0</v>
      </c>
      <c r="K66" s="86">
        <v>0</v>
      </c>
      <c r="L66" s="86">
        <v>0</v>
      </c>
      <c r="M66" s="86">
        <v>0</v>
      </c>
      <c r="N66" s="86">
        <v>0</v>
      </c>
      <c r="O66" s="86">
        <v>0</v>
      </c>
      <c r="P66" s="86">
        <v>58.5</v>
      </c>
      <c r="Q66" s="86">
        <v>0</v>
      </c>
      <c r="R66" s="86">
        <v>8</v>
      </c>
      <c r="S66" s="86">
        <v>0</v>
      </c>
      <c r="T66" s="86">
        <v>0</v>
      </c>
      <c r="U66" s="86">
        <v>0</v>
      </c>
      <c r="V66" s="86">
        <v>0</v>
      </c>
      <c r="W66" s="86">
        <v>5.5</v>
      </c>
      <c r="X66" s="86">
        <v>0</v>
      </c>
      <c r="Y66" s="86">
        <v>0</v>
      </c>
      <c r="Z66" s="86">
        <v>0</v>
      </c>
      <c r="AA66" s="86">
        <v>0</v>
      </c>
      <c r="AB66" s="86">
        <v>0</v>
      </c>
      <c r="AC66" s="86">
        <v>0</v>
      </c>
      <c r="AD66" s="86">
        <v>0</v>
      </c>
      <c r="AE66" s="86">
        <v>0</v>
      </c>
      <c r="AF66" s="86">
        <v>0</v>
      </c>
      <c r="AG66" s="86">
        <v>0</v>
      </c>
      <c r="AH66" s="86">
        <v>0</v>
      </c>
      <c r="AI66" s="86">
        <v>0</v>
      </c>
      <c r="AJ66" s="86">
        <v>0</v>
      </c>
      <c r="AK66" s="86">
        <v>0</v>
      </c>
      <c r="AL66" s="86">
        <v>2.2000000000000002</v>
      </c>
      <c r="AM66" s="86">
        <v>0</v>
      </c>
      <c r="AO66" s="86">
        <v>74.600000000000009</v>
      </c>
      <c r="AP66" s="86">
        <v>74.600000000000009</v>
      </c>
      <c r="AQ66" s="86">
        <v>66.5</v>
      </c>
      <c r="AR66" s="86">
        <v>0</v>
      </c>
      <c r="AS66" s="86">
        <v>0</v>
      </c>
      <c r="AT66" s="97">
        <v>0.89142091152815006</v>
      </c>
      <c r="AX66" s="86">
        <v>2.2000000000000002</v>
      </c>
      <c r="AY66" s="86">
        <v>0</v>
      </c>
      <c r="AZ66" s="86">
        <v>58.5</v>
      </c>
      <c r="BA66" s="86">
        <v>8</v>
      </c>
      <c r="BC66" s="86">
        <v>72</v>
      </c>
      <c r="BF66" s="86">
        <v>0.4</v>
      </c>
      <c r="BG66" s="86">
        <v>0</v>
      </c>
      <c r="BH66" s="86">
        <v>72</v>
      </c>
      <c r="BI66" s="86">
        <v>0</v>
      </c>
      <c r="BJ66" s="86">
        <v>2.2000000000000002</v>
      </c>
      <c r="BK66" s="86">
        <v>0</v>
      </c>
      <c r="BL66" s="86">
        <v>0</v>
      </c>
      <c r="BM66" s="86">
        <v>0</v>
      </c>
      <c r="BN66" s="86" t="s">
        <v>6</v>
      </c>
      <c r="BO66" s="86" t="s">
        <v>6</v>
      </c>
      <c r="BP66" s="86">
        <v>74.600000000000009</v>
      </c>
      <c r="BS66" s="98">
        <v>5.3619302949061663E-3</v>
      </c>
      <c r="BT66" s="98">
        <v>0</v>
      </c>
      <c r="BU66" s="98">
        <v>0.99463806970509372</v>
      </c>
      <c r="BV66" s="98">
        <v>0</v>
      </c>
      <c r="BX66" s="98">
        <v>0.99999999999999989</v>
      </c>
    </row>
    <row r="67" spans="1:76" x14ac:dyDescent="0.35">
      <c r="A67" s="96" t="s">
        <v>98</v>
      </c>
      <c r="B67" s="96" t="s">
        <v>98</v>
      </c>
      <c r="C67" s="86">
        <v>0</v>
      </c>
      <c r="D67" s="86">
        <v>1.17381</v>
      </c>
      <c r="E67" s="86">
        <v>0</v>
      </c>
      <c r="F67" s="86">
        <v>0</v>
      </c>
      <c r="G67" s="86">
        <v>0</v>
      </c>
      <c r="H67" s="86">
        <v>0</v>
      </c>
      <c r="I67" s="86">
        <v>10.416700000000001</v>
      </c>
      <c r="J67" s="86">
        <v>0</v>
      </c>
      <c r="K67" s="86">
        <v>0</v>
      </c>
      <c r="L67" s="86">
        <v>0</v>
      </c>
      <c r="M67" s="86">
        <v>0</v>
      </c>
      <c r="N67" s="86">
        <v>0</v>
      </c>
      <c r="O67" s="86">
        <v>0</v>
      </c>
      <c r="P67" s="86">
        <v>0</v>
      </c>
      <c r="Q67" s="86">
        <v>0</v>
      </c>
      <c r="R67" s="86">
        <v>0</v>
      </c>
      <c r="S67" s="86">
        <v>0</v>
      </c>
      <c r="T67" s="86">
        <v>0</v>
      </c>
      <c r="U67" s="86">
        <v>0</v>
      </c>
      <c r="V67" s="86">
        <v>0</v>
      </c>
      <c r="W67" s="86">
        <v>0</v>
      </c>
      <c r="X67" s="86">
        <v>0</v>
      </c>
      <c r="Y67" s="86">
        <v>0</v>
      </c>
      <c r="Z67" s="86">
        <v>0</v>
      </c>
      <c r="AA67" s="86">
        <v>0</v>
      </c>
      <c r="AB67" s="86">
        <v>0</v>
      </c>
      <c r="AC67" s="86">
        <v>0</v>
      </c>
      <c r="AD67" s="86">
        <v>0</v>
      </c>
      <c r="AE67" s="86">
        <v>0</v>
      </c>
      <c r="AF67" s="86">
        <v>0</v>
      </c>
      <c r="AG67" s="86">
        <v>0</v>
      </c>
      <c r="AH67" s="86">
        <v>0</v>
      </c>
      <c r="AI67" s="86">
        <v>0</v>
      </c>
      <c r="AJ67" s="86">
        <v>0</v>
      </c>
      <c r="AK67" s="86">
        <v>0</v>
      </c>
      <c r="AL67" s="86">
        <v>0.2472</v>
      </c>
      <c r="AM67" s="86">
        <v>0</v>
      </c>
      <c r="AO67" s="86">
        <v>11.83771</v>
      </c>
      <c r="AP67" s="86">
        <v>11.83771</v>
      </c>
      <c r="AQ67" s="86">
        <v>8.24</v>
      </c>
      <c r="AR67" s="86">
        <v>0</v>
      </c>
      <c r="AS67" s="86">
        <v>0</v>
      </c>
      <c r="AT67" s="97">
        <v>0.69608057639526566</v>
      </c>
      <c r="AX67" s="86">
        <v>0.2472</v>
      </c>
      <c r="AY67" s="86">
        <v>0</v>
      </c>
      <c r="AZ67" s="86">
        <v>0</v>
      </c>
      <c r="BA67" s="86">
        <v>0</v>
      </c>
      <c r="BC67" s="86">
        <v>0</v>
      </c>
      <c r="BF67" s="86">
        <v>1.17381</v>
      </c>
      <c r="BG67" s="86">
        <v>0</v>
      </c>
      <c r="BH67" s="86">
        <v>0</v>
      </c>
      <c r="BI67" s="86">
        <v>10.416700000000001</v>
      </c>
      <c r="BJ67" s="86">
        <v>0.2472</v>
      </c>
      <c r="BK67" s="86">
        <v>0.55000000000000004</v>
      </c>
      <c r="BL67" s="86">
        <v>0.3206</v>
      </c>
      <c r="BM67" s="86">
        <v>0</v>
      </c>
      <c r="BN67" s="86" t="s">
        <v>6</v>
      </c>
      <c r="BO67" s="86" t="s">
        <v>6</v>
      </c>
      <c r="BP67" s="86">
        <v>11.83771</v>
      </c>
      <c r="BS67" s="98">
        <v>0.11064386608558582</v>
      </c>
      <c r="BT67" s="98">
        <v>6.6949029837696655E-3</v>
      </c>
      <c r="BU67" s="98">
        <v>2.7021847975664207E-3</v>
      </c>
      <c r="BV67" s="98">
        <v>0.87995904613307818</v>
      </c>
      <c r="BX67" s="98">
        <v>1</v>
      </c>
    </row>
    <row r="68" spans="1:76" x14ac:dyDescent="0.35">
      <c r="A68" s="96" t="s">
        <v>99</v>
      </c>
      <c r="B68" s="96" t="s">
        <v>100</v>
      </c>
      <c r="C68" s="86">
        <v>0</v>
      </c>
      <c r="D68" s="86">
        <v>0</v>
      </c>
      <c r="E68" s="86">
        <v>0</v>
      </c>
      <c r="F68" s="86">
        <v>0</v>
      </c>
      <c r="G68" s="86">
        <v>0</v>
      </c>
      <c r="H68" s="86">
        <v>0</v>
      </c>
      <c r="I68" s="86">
        <v>130.95500000000001</v>
      </c>
      <c r="J68" s="86">
        <v>0</v>
      </c>
      <c r="K68" s="86">
        <v>0</v>
      </c>
      <c r="L68" s="86">
        <v>0</v>
      </c>
      <c r="M68" s="86">
        <v>5.3</v>
      </c>
      <c r="N68" s="86">
        <v>0</v>
      </c>
      <c r="O68" s="86">
        <v>5.3</v>
      </c>
      <c r="P68" s="86">
        <v>27.2</v>
      </c>
      <c r="Q68" s="86">
        <v>0</v>
      </c>
      <c r="R68" s="86">
        <v>0</v>
      </c>
      <c r="S68" s="86">
        <v>0</v>
      </c>
      <c r="T68" s="86">
        <v>0</v>
      </c>
      <c r="U68" s="86">
        <v>0</v>
      </c>
      <c r="V68" s="86">
        <v>0</v>
      </c>
      <c r="W68" s="86">
        <v>1.2124699999999999</v>
      </c>
      <c r="X68" s="86">
        <v>0</v>
      </c>
      <c r="Y68" s="86">
        <v>0</v>
      </c>
      <c r="Z68" s="86">
        <v>0</v>
      </c>
      <c r="AA68" s="86">
        <v>0</v>
      </c>
      <c r="AB68" s="86">
        <v>0</v>
      </c>
      <c r="AC68" s="86">
        <v>0</v>
      </c>
      <c r="AD68" s="86">
        <v>0</v>
      </c>
      <c r="AE68" s="86">
        <v>0</v>
      </c>
      <c r="AF68" s="86">
        <v>0</v>
      </c>
      <c r="AG68" s="86">
        <v>0</v>
      </c>
      <c r="AH68" s="86">
        <v>0</v>
      </c>
      <c r="AI68" s="86">
        <v>10.9</v>
      </c>
      <c r="AJ68" s="86">
        <v>0</v>
      </c>
      <c r="AK68" s="86">
        <v>0</v>
      </c>
      <c r="AL68" s="86">
        <v>6.1962700000000002</v>
      </c>
      <c r="AM68" s="86">
        <v>0</v>
      </c>
      <c r="AO68" s="86">
        <v>187.06374000000002</v>
      </c>
      <c r="AP68" s="86">
        <v>187.06374000000002</v>
      </c>
      <c r="AQ68" s="86">
        <v>116.223</v>
      </c>
      <c r="AR68" s="86">
        <v>0</v>
      </c>
      <c r="AS68" s="86">
        <v>0</v>
      </c>
      <c r="AT68" s="97">
        <v>0.62130159484676173</v>
      </c>
      <c r="AX68" s="86">
        <v>6.1962700000000002</v>
      </c>
      <c r="AY68" s="86">
        <v>0</v>
      </c>
      <c r="AZ68" s="86">
        <v>37.799999999999997</v>
      </c>
      <c r="BA68" s="86">
        <v>0</v>
      </c>
      <c r="BC68" s="86">
        <v>39.01247</v>
      </c>
      <c r="BF68" s="86">
        <v>0</v>
      </c>
      <c r="BG68" s="86">
        <v>0</v>
      </c>
      <c r="BH68" s="86">
        <v>39.01247</v>
      </c>
      <c r="BI68" s="86">
        <v>141.85500000000002</v>
      </c>
      <c r="BJ68" s="86">
        <v>6.1962700000000002</v>
      </c>
      <c r="BK68" s="86">
        <v>0</v>
      </c>
      <c r="BL68" s="86">
        <v>0</v>
      </c>
      <c r="BM68" s="86">
        <v>0</v>
      </c>
      <c r="BN68" s="86" t="s">
        <v>6</v>
      </c>
      <c r="BO68" s="86" t="s">
        <v>6</v>
      </c>
      <c r="BP68" s="86">
        <v>187.06374000000002</v>
      </c>
      <c r="BS68" s="98">
        <v>0</v>
      </c>
      <c r="BT68" s="98">
        <v>0</v>
      </c>
      <c r="BU68" s="98">
        <v>0.24167559143209685</v>
      </c>
      <c r="BV68" s="98">
        <v>0.75832440856790306</v>
      </c>
      <c r="BX68" s="98">
        <v>0.99999999999999989</v>
      </c>
    </row>
    <row r="69" spans="1:76" x14ac:dyDescent="0.35">
      <c r="A69" s="96" t="s">
        <v>99</v>
      </c>
      <c r="B69" s="96" t="s">
        <v>101</v>
      </c>
      <c r="C69" s="86">
        <v>0</v>
      </c>
      <c r="D69" s="86">
        <v>0</v>
      </c>
      <c r="E69" s="86">
        <v>0</v>
      </c>
      <c r="F69" s="86">
        <v>0</v>
      </c>
      <c r="G69" s="86">
        <v>0</v>
      </c>
      <c r="H69" s="86">
        <v>0</v>
      </c>
      <c r="I69" s="86">
        <v>0</v>
      </c>
      <c r="J69" s="86">
        <v>0</v>
      </c>
      <c r="K69" s="86">
        <v>0</v>
      </c>
      <c r="L69" s="86">
        <v>0</v>
      </c>
      <c r="M69" s="86">
        <v>1.6</v>
      </c>
      <c r="N69" s="86">
        <v>0</v>
      </c>
      <c r="O69" s="86">
        <v>1.6</v>
      </c>
      <c r="P69" s="86">
        <v>1.6</v>
      </c>
      <c r="Q69" s="86">
        <v>0</v>
      </c>
      <c r="R69" s="86">
        <v>0</v>
      </c>
      <c r="S69" s="86">
        <v>0</v>
      </c>
      <c r="T69" s="86">
        <v>0</v>
      </c>
      <c r="U69" s="86">
        <v>0</v>
      </c>
      <c r="V69" s="86">
        <v>0</v>
      </c>
      <c r="W69" s="86">
        <v>0.06</v>
      </c>
      <c r="X69" s="86">
        <v>0</v>
      </c>
      <c r="Y69" s="86">
        <v>0</v>
      </c>
      <c r="Z69" s="86">
        <v>0</v>
      </c>
      <c r="AA69" s="86">
        <v>0</v>
      </c>
      <c r="AB69" s="86">
        <v>0</v>
      </c>
      <c r="AC69" s="86">
        <v>0</v>
      </c>
      <c r="AD69" s="86">
        <v>0</v>
      </c>
      <c r="AE69" s="86">
        <v>0</v>
      </c>
      <c r="AF69" s="86">
        <v>0</v>
      </c>
      <c r="AG69" s="86">
        <v>0</v>
      </c>
      <c r="AH69" s="86">
        <v>0</v>
      </c>
      <c r="AI69" s="86">
        <v>0</v>
      </c>
      <c r="AJ69" s="86">
        <v>0</v>
      </c>
      <c r="AK69" s="86">
        <v>0</v>
      </c>
      <c r="AL69" s="86">
        <v>0.12</v>
      </c>
      <c r="AM69" s="86">
        <v>0</v>
      </c>
      <c r="AO69" s="86">
        <v>4.9800000000000004</v>
      </c>
      <c r="AP69" s="86">
        <v>4.9800000000000004</v>
      </c>
      <c r="AQ69" s="86">
        <v>3.008</v>
      </c>
      <c r="AR69" s="86">
        <v>0</v>
      </c>
      <c r="AS69" s="86">
        <v>0</v>
      </c>
      <c r="AT69" s="97">
        <v>0.60401606425702803</v>
      </c>
      <c r="AX69" s="86">
        <v>0.12</v>
      </c>
      <c r="AY69" s="86">
        <v>0</v>
      </c>
      <c r="AZ69" s="86">
        <v>4.8000000000000007</v>
      </c>
      <c r="BA69" s="86">
        <v>0</v>
      </c>
      <c r="BC69" s="86">
        <v>4.8600000000000003</v>
      </c>
      <c r="BF69" s="86">
        <v>0</v>
      </c>
      <c r="BG69" s="86">
        <v>0</v>
      </c>
      <c r="BH69" s="86">
        <v>4.8600000000000003</v>
      </c>
      <c r="BI69" s="86">
        <v>0</v>
      </c>
      <c r="BJ69" s="86">
        <v>0.12</v>
      </c>
      <c r="BK69" s="86">
        <v>0</v>
      </c>
      <c r="BL69" s="86">
        <v>0</v>
      </c>
      <c r="BM69" s="86">
        <v>0</v>
      </c>
      <c r="BN69" s="86" t="s">
        <v>6</v>
      </c>
      <c r="BO69" s="86" t="s">
        <v>6</v>
      </c>
      <c r="BP69" s="86">
        <v>4.9800000000000004</v>
      </c>
      <c r="BS69" s="98">
        <v>0</v>
      </c>
      <c r="BT69" s="98">
        <v>0</v>
      </c>
      <c r="BU69" s="98">
        <v>1</v>
      </c>
      <c r="BV69" s="98">
        <v>0</v>
      </c>
      <c r="BX69" s="98">
        <v>1</v>
      </c>
    </row>
    <row r="70" spans="1:76" x14ac:dyDescent="0.35">
      <c r="A70" s="96" t="s">
        <v>99</v>
      </c>
      <c r="B70" s="96" t="s">
        <v>102</v>
      </c>
      <c r="C70" s="86">
        <v>0</v>
      </c>
      <c r="D70" s="86">
        <v>0</v>
      </c>
      <c r="E70" s="86">
        <v>0</v>
      </c>
      <c r="F70" s="86">
        <v>0</v>
      </c>
      <c r="G70" s="86">
        <v>0</v>
      </c>
      <c r="H70" s="86">
        <v>0</v>
      </c>
      <c r="I70" s="86">
        <v>0</v>
      </c>
      <c r="J70" s="86">
        <v>0</v>
      </c>
      <c r="K70" s="86">
        <v>0</v>
      </c>
      <c r="L70" s="86">
        <v>0</v>
      </c>
      <c r="M70" s="86">
        <v>6.5</v>
      </c>
      <c r="N70" s="86">
        <v>0</v>
      </c>
      <c r="O70" s="86">
        <v>6.5</v>
      </c>
      <c r="P70" s="86">
        <v>6.5</v>
      </c>
      <c r="Q70" s="86">
        <v>0</v>
      </c>
      <c r="R70" s="86">
        <v>0</v>
      </c>
      <c r="S70" s="86">
        <v>0</v>
      </c>
      <c r="T70" s="86">
        <v>0</v>
      </c>
      <c r="U70" s="86">
        <v>0</v>
      </c>
      <c r="V70" s="86">
        <v>0</v>
      </c>
      <c r="W70" s="86">
        <v>0.105</v>
      </c>
      <c r="X70" s="86">
        <v>0</v>
      </c>
      <c r="Y70" s="86">
        <v>0</v>
      </c>
      <c r="Z70" s="86">
        <v>0</v>
      </c>
      <c r="AA70" s="86">
        <v>0</v>
      </c>
      <c r="AB70" s="86">
        <v>0</v>
      </c>
      <c r="AC70" s="86">
        <v>0</v>
      </c>
      <c r="AD70" s="86">
        <v>0</v>
      </c>
      <c r="AE70" s="86">
        <v>0</v>
      </c>
      <c r="AF70" s="86">
        <v>0</v>
      </c>
      <c r="AG70" s="86">
        <v>0</v>
      </c>
      <c r="AH70" s="86">
        <v>0</v>
      </c>
      <c r="AI70" s="86">
        <v>0</v>
      </c>
      <c r="AJ70" s="86">
        <v>0</v>
      </c>
      <c r="AK70" s="86">
        <v>0</v>
      </c>
      <c r="AL70" s="86">
        <v>0.31</v>
      </c>
      <c r="AM70" s="86">
        <v>0</v>
      </c>
      <c r="AO70" s="86">
        <v>19.914999999999999</v>
      </c>
      <c r="AP70" s="86">
        <v>19.914999999999999</v>
      </c>
      <c r="AQ70" s="86">
        <v>12.244999999999999</v>
      </c>
      <c r="AR70" s="86">
        <v>0</v>
      </c>
      <c r="AS70" s="86">
        <v>0</v>
      </c>
      <c r="AT70" s="97">
        <v>0.61486316846598044</v>
      </c>
      <c r="AX70" s="86">
        <v>0.31</v>
      </c>
      <c r="AY70" s="86">
        <v>0</v>
      </c>
      <c r="AZ70" s="86">
        <v>19.5</v>
      </c>
      <c r="BA70" s="86">
        <v>0</v>
      </c>
      <c r="BC70" s="86">
        <v>19.605</v>
      </c>
      <c r="BF70" s="86">
        <v>0</v>
      </c>
      <c r="BG70" s="86">
        <v>0</v>
      </c>
      <c r="BH70" s="86">
        <v>19.605</v>
      </c>
      <c r="BI70" s="86">
        <v>0</v>
      </c>
      <c r="BJ70" s="86">
        <v>0.31</v>
      </c>
      <c r="BK70" s="86">
        <v>0</v>
      </c>
      <c r="BL70" s="86">
        <v>0</v>
      </c>
      <c r="BM70" s="86">
        <v>0</v>
      </c>
      <c r="BN70" s="86" t="s">
        <v>6</v>
      </c>
      <c r="BO70" s="86" t="s">
        <v>6</v>
      </c>
      <c r="BP70" s="86">
        <v>19.914999999999999</v>
      </c>
      <c r="BS70" s="98">
        <v>0</v>
      </c>
      <c r="BT70" s="98">
        <v>0</v>
      </c>
      <c r="BU70" s="98">
        <v>1</v>
      </c>
      <c r="BV70" s="98">
        <v>0</v>
      </c>
      <c r="BX70" s="98">
        <v>1</v>
      </c>
    </row>
    <row r="71" spans="1:76" x14ac:dyDescent="0.35">
      <c r="A71" s="96" t="s">
        <v>103</v>
      </c>
      <c r="B71" s="96" t="s">
        <v>104</v>
      </c>
      <c r="C71" s="86">
        <v>0</v>
      </c>
      <c r="D71" s="86">
        <v>0.42918200000000001</v>
      </c>
      <c r="E71" s="86">
        <v>0</v>
      </c>
      <c r="F71" s="86">
        <v>0</v>
      </c>
      <c r="G71" s="86">
        <v>0</v>
      </c>
      <c r="H71" s="86">
        <v>0</v>
      </c>
      <c r="I71" s="86">
        <v>0</v>
      </c>
      <c r="J71" s="86">
        <v>0</v>
      </c>
      <c r="K71" s="86">
        <v>0</v>
      </c>
      <c r="L71" s="86">
        <v>0</v>
      </c>
      <c r="M71" s="86">
        <v>0</v>
      </c>
      <c r="N71" s="86">
        <v>0</v>
      </c>
      <c r="O71" s="86">
        <v>0</v>
      </c>
      <c r="P71" s="86">
        <v>0</v>
      </c>
      <c r="Q71" s="86">
        <v>56.546199999999999</v>
      </c>
      <c r="R71" s="86">
        <v>3</v>
      </c>
      <c r="S71" s="86">
        <v>0</v>
      </c>
      <c r="T71" s="86">
        <v>0</v>
      </c>
      <c r="U71" s="86">
        <v>0</v>
      </c>
      <c r="V71" s="86">
        <v>0</v>
      </c>
      <c r="W71" s="86">
        <v>0</v>
      </c>
      <c r="X71" s="86">
        <v>0</v>
      </c>
      <c r="Y71" s="86">
        <v>0</v>
      </c>
      <c r="Z71" s="86">
        <v>0</v>
      </c>
      <c r="AA71" s="86">
        <v>0</v>
      </c>
      <c r="AB71" s="86">
        <v>0</v>
      </c>
      <c r="AC71" s="86">
        <v>0</v>
      </c>
      <c r="AD71" s="86">
        <v>0</v>
      </c>
      <c r="AE71" s="86">
        <v>0</v>
      </c>
      <c r="AF71" s="86">
        <v>0</v>
      </c>
      <c r="AG71" s="86">
        <v>0</v>
      </c>
      <c r="AH71" s="86">
        <v>0</v>
      </c>
      <c r="AI71" s="86">
        <v>7.7</v>
      </c>
      <c r="AJ71" s="86">
        <v>0</v>
      </c>
      <c r="AK71" s="86">
        <v>0</v>
      </c>
      <c r="AL71" s="86">
        <v>1.3238000000000001</v>
      </c>
      <c r="AM71" s="86">
        <v>0</v>
      </c>
      <c r="AO71" s="86">
        <v>68.999182000000005</v>
      </c>
      <c r="AP71" s="86">
        <v>68.999182000000005</v>
      </c>
      <c r="AQ71" s="86">
        <v>50.6</v>
      </c>
      <c r="AR71" s="86">
        <v>0</v>
      </c>
      <c r="AS71" s="86">
        <v>0</v>
      </c>
      <c r="AT71" s="97">
        <v>0.733342027156206</v>
      </c>
      <c r="AX71" s="86">
        <v>1.3238000000000001</v>
      </c>
      <c r="AY71" s="86">
        <v>0</v>
      </c>
      <c r="AZ71" s="86">
        <v>56.546199999999999</v>
      </c>
      <c r="BA71" s="86">
        <v>3</v>
      </c>
      <c r="BC71" s="86">
        <v>59.546199999999999</v>
      </c>
      <c r="BF71" s="86">
        <v>0.42918200000000001</v>
      </c>
      <c r="BG71" s="86">
        <v>0</v>
      </c>
      <c r="BH71" s="86">
        <v>59.546199999999999</v>
      </c>
      <c r="BI71" s="86">
        <v>7.7</v>
      </c>
      <c r="BJ71" s="86">
        <v>1.3238000000000001</v>
      </c>
      <c r="BK71" s="86">
        <v>0</v>
      </c>
      <c r="BL71" s="86">
        <v>0</v>
      </c>
      <c r="BM71" s="86">
        <v>0</v>
      </c>
      <c r="BN71" s="86" t="s">
        <v>6</v>
      </c>
      <c r="BO71" s="86" t="s">
        <v>6</v>
      </c>
      <c r="BP71" s="86">
        <v>68.999182000000005</v>
      </c>
      <c r="BS71" s="98">
        <v>6.2201027252757864E-3</v>
      </c>
      <c r="BT71" s="98">
        <v>0</v>
      </c>
      <c r="BU71" s="98">
        <v>0.88218437140312755</v>
      </c>
      <c r="BV71" s="98">
        <v>0.11159552587159656</v>
      </c>
      <c r="BX71" s="98">
        <v>0.99999999999999989</v>
      </c>
    </row>
    <row r="72" spans="1:76" x14ac:dyDescent="0.35">
      <c r="A72" s="96" t="s">
        <v>105</v>
      </c>
      <c r="B72" s="96" t="s">
        <v>106</v>
      </c>
      <c r="C72" s="86">
        <v>0</v>
      </c>
      <c r="D72" s="86">
        <v>5.34145</v>
      </c>
      <c r="E72" s="86">
        <v>0</v>
      </c>
      <c r="F72" s="86">
        <v>0</v>
      </c>
      <c r="G72" s="86">
        <v>0</v>
      </c>
      <c r="H72" s="86">
        <v>0</v>
      </c>
      <c r="I72" s="86">
        <v>0</v>
      </c>
      <c r="J72" s="86">
        <v>0</v>
      </c>
      <c r="K72" s="86">
        <v>0</v>
      </c>
      <c r="L72" s="86">
        <v>179.678</v>
      </c>
      <c r="M72" s="86">
        <v>9.8878599999999999</v>
      </c>
      <c r="N72" s="86">
        <v>63.364199999999997</v>
      </c>
      <c r="O72" s="86">
        <v>0</v>
      </c>
      <c r="P72" s="86">
        <v>7.1964899999999998</v>
      </c>
      <c r="Q72" s="86">
        <v>0</v>
      </c>
      <c r="R72" s="86">
        <v>30.6</v>
      </c>
      <c r="S72" s="86">
        <v>0</v>
      </c>
      <c r="T72" s="86">
        <v>0</v>
      </c>
      <c r="U72" s="86">
        <v>0</v>
      </c>
      <c r="V72" s="86">
        <v>0</v>
      </c>
      <c r="W72" s="86">
        <v>0</v>
      </c>
      <c r="X72" s="86">
        <v>0</v>
      </c>
      <c r="Y72" s="86">
        <v>0</v>
      </c>
      <c r="Z72" s="86">
        <v>0</v>
      </c>
      <c r="AA72" s="86">
        <v>0</v>
      </c>
      <c r="AB72" s="86">
        <v>0</v>
      </c>
      <c r="AC72" s="86">
        <v>0</v>
      </c>
      <c r="AD72" s="86">
        <v>1.4432400000000001</v>
      </c>
      <c r="AE72" s="86">
        <v>0</v>
      </c>
      <c r="AF72" s="86">
        <v>0</v>
      </c>
      <c r="AG72" s="86">
        <v>0</v>
      </c>
      <c r="AH72" s="86">
        <v>0</v>
      </c>
      <c r="AI72" s="86">
        <v>0</v>
      </c>
      <c r="AJ72" s="86">
        <v>0</v>
      </c>
      <c r="AK72" s="86">
        <v>0</v>
      </c>
      <c r="AL72" s="86">
        <v>9.1173099999999998</v>
      </c>
      <c r="AM72" s="86">
        <v>0</v>
      </c>
      <c r="AO72" s="86">
        <v>306.62854999999996</v>
      </c>
      <c r="AP72" s="86">
        <v>306.62854999999996</v>
      </c>
      <c r="AQ72" s="86">
        <v>213</v>
      </c>
      <c r="AR72" s="86">
        <v>0</v>
      </c>
      <c r="AS72" s="86">
        <v>0</v>
      </c>
      <c r="AT72" s="97">
        <v>0.69465155804963374</v>
      </c>
      <c r="AX72" s="86">
        <v>9.1173099999999998</v>
      </c>
      <c r="AY72" s="86">
        <v>1.4432400000000001</v>
      </c>
      <c r="AZ72" s="86">
        <v>80.448549999999997</v>
      </c>
      <c r="BA72" s="86">
        <v>30.6</v>
      </c>
      <c r="BC72" s="86">
        <v>292.16978999999998</v>
      </c>
      <c r="BF72" s="86">
        <v>5.34145</v>
      </c>
      <c r="BG72" s="86">
        <v>0</v>
      </c>
      <c r="BH72" s="86">
        <v>112.49179000000001</v>
      </c>
      <c r="BI72" s="86">
        <v>179.678</v>
      </c>
      <c r="BJ72" s="86">
        <v>9.1173099999999998</v>
      </c>
      <c r="BK72" s="86">
        <v>0.25</v>
      </c>
      <c r="BL72" s="86">
        <v>0</v>
      </c>
      <c r="BM72" s="86">
        <v>0</v>
      </c>
      <c r="BN72" s="86" t="s">
        <v>6</v>
      </c>
      <c r="BO72" s="86">
        <v>0</v>
      </c>
      <c r="BP72" s="86">
        <v>306.62854999999996</v>
      </c>
      <c r="BS72" s="98">
        <v>2.4853450534857244E-2</v>
      </c>
      <c r="BT72" s="98">
        <v>0</v>
      </c>
      <c r="BU72" s="98">
        <v>0.38916719431377156</v>
      </c>
      <c r="BV72" s="98">
        <v>0.58597935515137134</v>
      </c>
      <c r="BX72" s="98">
        <v>1.0000000000000002</v>
      </c>
    </row>
    <row r="73" spans="1:76" x14ac:dyDescent="0.35">
      <c r="A73" s="96" t="s">
        <v>107</v>
      </c>
      <c r="B73" s="96" t="s">
        <v>108</v>
      </c>
      <c r="C73" s="86">
        <v>0</v>
      </c>
      <c r="D73" s="86">
        <v>0.56200000000000006</v>
      </c>
      <c r="E73" s="86">
        <v>0</v>
      </c>
      <c r="F73" s="86">
        <v>11.36</v>
      </c>
      <c r="G73" s="86">
        <v>0</v>
      </c>
      <c r="H73" s="86">
        <v>0</v>
      </c>
      <c r="I73" s="86">
        <v>0</v>
      </c>
      <c r="J73" s="86">
        <v>0</v>
      </c>
      <c r="K73" s="86">
        <v>0</v>
      </c>
      <c r="L73" s="86">
        <v>0</v>
      </c>
      <c r="M73" s="86">
        <v>138.727</v>
      </c>
      <c r="N73" s="86">
        <v>375.75900000000001</v>
      </c>
      <c r="O73" s="86">
        <v>0</v>
      </c>
      <c r="P73" s="86">
        <v>0</v>
      </c>
      <c r="Q73" s="86">
        <v>0</v>
      </c>
      <c r="R73" s="86">
        <v>0</v>
      </c>
      <c r="S73" s="86">
        <v>0</v>
      </c>
      <c r="T73" s="86">
        <v>0</v>
      </c>
      <c r="U73" s="86">
        <v>0</v>
      </c>
      <c r="V73" s="86">
        <v>0</v>
      </c>
      <c r="W73" s="86">
        <v>21.373999999999999</v>
      </c>
      <c r="X73" s="86">
        <v>0</v>
      </c>
      <c r="Y73" s="86">
        <v>0</v>
      </c>
      <c r="Z73" s="86">
        <v>0</v>
      </c>
      <c r="AA73" s="86">
        <v>0</v>
      </c>
      <c r="AB73" s="86">
        <v>0</v>
      </c>
      <c r="AC73" s="86">
        <v>0</v>
      </c>
      <c r="AD73" s="86">
        <v>0</v>
      </c>
      <c r="AE73" s="86">
        <v>0</v>
      </c>
      <c r="AF73" s="86">
        <v>0</v>
      </c>
      <c r="AG73" s="86">
        <v>0</v>
      </c>
      <c r="AH73" s="86">
        <v>0</v>
      </c>
      <c r="AI73" s="86">
        <v>126.589</v>
      </c>
      <c r="AJ73" s="86">
        <v>0</v>
      </c>
      <c r="AK73" s="86">
        <v>0</v>
      </c>
      <c r="AL73" s="86">
        <v>24.361499999999999</v>
      </c>
      <c r="AM73" s="86">
        <v>0</v>
      </c>
      <c r="AO73" s="86">
        <v>698.73250000000007</v>
      </c>
      <c r="AP73" s="86">
        <v>698.73250000000007</v>
      </c>
      <c r="AQ73" s="86">
        <v>639.95299999999997</v>
      </c>
      <c r="AR73" s="86">
        <v>0</v>
      </c>
      <c r="AS73" s="86">
        <v>0</v>
      </c>
      <c r="AT73" s="97">
        <v>0.91587696292930398</v>
      </c>
      <c r="AX73" s="86">
        <v>24.361499999999999</v>
      </c>
      <c r="AY73" s="86">
        <v>0</v>
      </c>
      <c r="AZ73" s="86">
        <v>514.48599999999999</v>
      </c>
      <c r="BA73" s="86">
        <v>0</v>
      </c>
      <c r="BC73" s="86">
        <v>535.86</v>
      </c>
      <c r="BF73" s="86">
        <v>11.921999999999999</v>
      </c>
      <c r="BG73" s="86">
        <v>0</v>
      </c>
      <c r="BH73" s="86">
        <v>535.86</v>
      </c>
      <c r="BI73" s="86">
        <v>126.589</v>
      </c>
      <c r="BJ73" s="86">
        <v>24.361499999999999</v>
      </c>
      <c r="BK73" s="86">
        <v>0</v>
      </c>
      <c r="BL73" s="86">
        <v>0</v>
      </c>
      <c r="BM73" s="86">
        <v>0</v>
      </c>
      <c r="BN73" s="86" t="s">
        <v>6</v>
      </c>
      <c r="BO73" s="86" t="s">
        <v>6</v>
      </c>
      <c r="BP73" s="86">
        <v>698.73250000000007</v>
      </c>
      <c r="BS73" s="98">
        <v>1.7062323564454206E-2</v>
      </c>
      <c r="BT73" s="98">
        <v>0</v>
      </c>
      <c r="BU73" s="98">
        <v>0.80176820170809282</v>
      </c>
      <c r="BV73" s="98">
        <v>0.1811694747274529</v>
      </c>
      <c r="BX73" s="98">
        <v>1</v>
      </c>
    </row>
    <row r="74" spans="1:76" x14ac:dyDescent="0.35">
      <c r="A74" s="96" t="s">
        <v>107</v>
      </c>
      <c r="B74" s="96" t="s">
        <v>109</v>
      </c>
      <c r="C74" s="86">
        <v>0</v>
      </c>
      <c r="D74" s="86">
        <v>9.2999999999999999E-2</v>
      </c>
      <c r="E74" s="86">
        <v>0</v>
      </c>
      <c r="F74" s="86">
        <v>0</v>
      </c>
      <c r="G74" s="86">
        <v>0</v>
      </c>
      <c r="H74" s="86">
        <v>0</v>
      </c>
      <c r="I74" s="86">
        <v>0</v>
      </c>
      <c r="J74" s="86">
        <v>0</v>
      </c>
      <c r="K74" s="86">
        <v>0</v>
      </c>
      <c r="L74" s="86">
        <v>0</v>
      </c>
      <c r="M74" s="86">
        <v>0</v>
      </c>
      <c r="N74" s="86">
        <v>0</v>
      </c>
      <c r="O74" s="86">
        <v>0</v>
      </c>
      <c r="P74" s="86">
        <v>0</v>
      </c>
      <c r="Q74" s="86">
        <v>0</v>
      </c>
      <c r="R74" s="86">
        <v>0.84299999999999997</v>
      </c>
      <c r="S74" s="86">
        <v>0</v>
      </c>
      <c r="T74" s="86">
        <v>0</v>
      </c>
      <c r="U74" s="86">
        <v>0</v>
      </c>
      <c r="V74" s="86">
        <v>0</v>
      </c>
      <c r="W74" s="86">
        <v>0</v>
      </c>
      <c r="X74" s="86">
        <v>0</v>
      </c>
      <c r="Y74" s="86">
        <v>0</v>
      </c>
      <c r="Z74" s="86">
        <v>0</v>
      </c>
      <c r="AA74" s="86">
        <v>0</v>
      </c>
      <c r="AB74" s="86">
        <v>0</v>
      </c>
      <c r="AC74" s="86">
        <v>0</v>
      </c>
      <c r="AD74" s="86">
        <v>0</v>
      </c>
      <c r="AE74" s="86">
        <v>0</v>
      </c>
      <c r="AF74" s="86">
        <v>0</v>
      </c>
      <c r="AG74" s="86">
        <v>0</v>
      </c>
      <c r="AH74" s="86">
        <v>0</v>
      </c>
      <c r="AI74" s="86">
        <v>0</v>
      </c>
      <c r="AJ74" s="86">
        <v>0</v>
      </c>
      <c r="AK74" s="86">
        <v>0</v>
      </c>
      <c r="AL74" s="86">
        <v>1.7000000000000001E-2</v>
      </c>
      <c r="AM74" s="86">
        <v>0</v>
      </c>
      <c r="AO74" s="86">
        <v>0.95299999999999996</v>
      </c>
      <c r="AP74" s="86">
        <v>0.95299999999999996</v>
      </c>
      <c r="AQ74" s="86">
        <v>0.70699999999999996</v>
      </c>
      <c r="AR74" s="86">
        <v>0</v>
      </c>
      <c r="AS74" s="86">
        <v>0</v>
      </c>
      <c r="AT74" s="97">
        <v>0.7418677859391396</v>
      </c>
      <c r="AX74" s="86">
        <v>1.7000000000000001E-2</v>
      </c>
      <c r="AY74" s="86">
        <v>0</v>
      </c>
      <c r="AZ74" s="86">
        <v>0</v>
      </c>
      <c r="BA74" s="86">
        <v>0.84299999999999997</v>
      </c>
      <c r="BC74" s="86">
        <v>0.84299999999999997</v>
      </c>
      <c r="BF74" s="86">
        <v>9.2999999999999999E-2</v>
      </c>
      <c r="BG74" s="86">
        <v>0</v>
      </c>
      <c r="BH74" s="86">
        <v>0.84299999999999997</v>
      </c>
      <c r="BI74" s="86">
        <v>0</v>
      </c>
      <c r="BJ74" s="86">
        <v>1.7000000000000001E-2</v>
      </c>
      <c r="BK74" s="86">
        <v>0</v>
      </c>
      <c r="BL74" s="86">
        <v>0</v>
      </c>
      <c r="BM74" s="86">
        <v>0</v>
      </c>
      <c r="BN74" s="86" t="s">
        <v>6</v>
      </c>
      <c r="BO74" s="86" t="s">
        <v>6</v>
      </c>
      <c r="BP74" s="86">
        <v>0.95299999999999996</v>
      </c>
      <c r="BS74" s="98">
        <v>9.7586568730325299E-2</v>
      </c>
      <c r="BT74" s="98">
        <v>0</v>
      </c>
      <c r="BU74" s="98">
        <v>0.90241343126967477</v>
      </c>
      <c r="BV74" s="98">
        <v>0</v>
      </c>
      <c r="BX74" s="98">
        <v>1</v>
      </c>
    </row>
    <row r="75" spans="1:76" x14ac:dyDescent="0.35">
      <c r="A75" s="96" t="s">
        <v>107</v>
      </c>
      <c r="B75" s="96" t="s">
        <v>110</v>
      </c>
      <c r="C75" s="86">
        <v>0</v>
      </c>
      <c r="D75" s="86">
        <v>0</v>
      </c>
      <c r="E75" s="86">
        <v>0</v>
      </c>
      <c r="F75" s="86">
        <v>0</v>
      </c>
      <c r="G75" s="86">
        <v>0</v>
      </c>
      <c r="H75" s="86">
        <v>0</v>
      </c>
      <c r="I75" s="86">
        <v>0</v>
      </c>
      <c r="J75" s="86">
        <v>0</v>
      </c>
      <c r="K75" s="86">
        <v>0</v>
      </c>
      <c r="L75" s="86">
        <v>0</v>
      </c>
      <c r="M75" s="86">
        <v>0</v>
      </c>
      <c r="N75" s="86">
        <v>0</v>
      </c>
      <c r="O75" s="86">
        <v>0</v>
      </c>
      <c r="P75" s="86">
        <v>0</v>
      </c>
      <c r="Q75" s="86">
        <v>0</v>
      </c>
      <c r="R75" s="86">
        <v>5.516</v>
      </c>
      <c r="S75" s="86">
        <v>0</v>
      </c>
      <c r="T75" s="86">
        <v>0</v>
      </c>
      <c r="U75" s="86">
        <v>0</v>
      </c>
      <c r="V75" s="86">
        <v>0</v>
      </c>
      <c r="W75" s="86">
        <v>2.9169999999999998</v>
      </c>
      <c r="X75" s="86">
        <v>0</v>
      </c>
      <c r="Y75" s="86">
        <v>0</v>
      </c>
      <c r="Z75" s="86">
        <v>0</v>
      </c>
      <c r="AA75" s="86">
        <v>0</v>
      </c>
      <c r="AB75" s="86">
        <v>0</v>
      </c>
      <c r="AC75" s="86">
        <v>0</v>
      </c>
      <c r="AD75" s="86">
        <v>0</v>
      </c>
      <c r="AE75" s="86">
        <v>0</v>
      </c>
      <c r="AF75" s="86">
        <v>0</v>
      </c>
      <c r="AG75" s="86">
        <v>0</v>
      </c>
      <c r="AH75" s="86">
        <v>0</v>
      </c>
      <c r="AI75" s="86">
        <v>0</v>
      </c>
      <c r="AJ75" s="86">
        <v>0</v>
      </c>
      <c r="AK75" s="86">
        <v>0</v>
      </c>
      <c r="AL75" s="86">
        <v>0.124</v>
      </c>
      <c r="AM75" s="86">
        <v>0</v>
      </c>
      <c r="AO75" s="86">
        <v>8.5570000000000004</v>
      </c>
      <c r="AP75" s="86">
        <v>8.5570000000000004</v>
      </c>
      <c r="AQ75" s="86">
        <v>5.6289999999999996</v>
      </c>
      <c r="AR75" s="86">
        <v>0</v>
      </c>
      <c r="AS75" s="86">
        <v>0</v>
      </c>
      <c r="AT75" s="97">
        <v>0.65782400373962824</v>
      </c>
      <c r="AX75" s="86">
        <v>0.124</v>
      </c>
      <c r="AY75" s="86">
        <v>0</v>
      </c>
      <c r="AZ75" s="86">
        <v>0</v>
      </c>
      <c r="BA75" s="86">
        <v>5.516</v>
      </c>
      <c r="BC75" s="86">
        <v>8.4329999999999998</v>
      </c>
      <c r="BF75" s="86">
        <v>0</v>
      </c>
      <c r="BG75" s="86">
        <v>0</v>
      </c>
      <c r="BH75" s="86">
        <v>8.4329999999999998</v>
      </c>
      <c r="BI75" s="86">
        <v>0</v>
      </c>
      <c r="BJ75" s="86">
        <v>0.124</v>
      </c>
      <c r="BK75" s="86">
        <v>0</v>
      </c>
      <c r="BL75" s="86">
        <v>0</v>
      </c>
      <c r="BM75" s="86">
        <v>0</v>
      </c>
      <c r="BN75" s="86" t="s">
        <v>6</v>
      </c>
      <c r="BO75" s="86" t="s">
        <v>6</v>
      </c>
      <c r="BP75" s="86">
        <v>8.5570000000000004</v>
      </c>
      <c r="BS75" s="98">
        <v>0</v>
      </c>
      <c r="BT75" s="98">
        <v>0</v>
      </c>
      <c r="BU75" s="98">
        <v>1</v>
      </c>
      <c r="BV75" s="98">
        <v>0</v>
      </c>
      <c r="BX75" s="98">
        <v>1</v>
      </c>
    </row>
    <row r="76" spans="1:76" x14ac:dyDescent="0.35">
      <c r="A76" s="96" t="s">
        <v>111</v>
      </c>
      <c r="B76" s="96" t="s">
        <v>112</v>
      </c>
      <c r="C76" s="86">
        <v>0</v>
      </c>
      <c r="D76" s="86">
        <v>1.7999999999999999E-2</v>
      </c>
      <c r="E76" s="86">
        <v>0</v>
      </c>
      <c r="F76" s="86">
        <v>0</v>
      </c>
      <c r="G76" s="86">
        <v>0</v>
      </c>
      <c r="H76" s="86">
        <v>0</v>
      </c>
      <c r="I76" s="86">
        <v>0</v>
      </c>
      <c r="J76" s="86">
        <v>0</v>
      </c>
      <c r="K76" s="86">
        <v>0</v>
      </c>
      <c r="L76" s="86">
        <v>0</v>
      </c>
      <c r="M76" s="86">
        <v>0</v>
      </c>
      <c r="N76" s="86">
        <v>54.250999999999998</v>
      </c>
      <c r="O76" s="86">
        <v>0</v>
      </c>
      <c r="P76" s="86">
        <v>24.114999999999998</v>
      </c>
      <c r="Q76" s="86">
        <v>0</v>
      </c>
      <c r="R76" s="86">
        <v>5.6740000000000004</v>
      </c>
      <c r="S76" s="86">
        <v>0</v>
      </c>
      <c r="T76" s="86">
        <v>0</v>
      </c>
      <c r="U76" s="86">
        <v>0</v>
      </c>
      <c r="V76" s="86">
        <v>0</v>
      </c>
      <c r="W76" s="86">
        <v>1.492</v>
      </c>
      <c r="X76" s="86">
        <v>9.5000000000000001E-2</v>
      </c>
      <c r="Y76" s="86">
        <v>0</v>
      </c>
      <c r="Z76" s="86">
        <v>0</v>
      </c>
      <c r="AA76" s="86">
        <v>0</v>
      </c>
      <c r="AB76" s="86">
        <v>0</v>
      </c>
      <c r="AC76" s="86">
        <v>0</v>
      </c>
      <c r="AD76" s="86">
        <v>0</v>
      </c>
      <c r="AE76" s="86">
        <v>0</v>
      </c>
      <c r="AF76" s="86">
        <v>0</v>
      </c>
      <c r="AG76" s="86">
        <v>0</v>
      </c>
      <c r="AH76" s="86">
        <v>0</v>
      </c>
      <c r="AI76" s="86">
        <v>8.407</v>
      </c>
      <c r="AJ76" s="86">
        <v>1.5</v>
      </c>
      <c r="AK76" s="86">
        <v>0</v>
      </c>
      <c r="AL76" s="86">
        <v>1.8420000000000001</v>
      </c>
      <c r="AM76" s="86">
        <v>0</v>
      </c>
      <c r="AO76" s="86">
        <v>97.394000000000005</v>
      </c>
      <c r="AP76" s="86">
        <v>97.394000000000005</v>
      </c>
      <c r="AQ76" s="86">
        <v>69.885000000000005</v>
      </c>
      <c r="AR76" s="86">
        <v>0</v>
      </c>
      <c r="AS76" s="86">
        <v>0</v>
      </c>
      <c r="AT76" s="97">
        <v>0.71754933568803003</v>
      </c>
      <c r="AX76" s="86">
        <v>1.8420000000000001</v>
      </c>
      <c r="AY76" s="86">
        <v>0</v>
      </c>
      <c r="AZ76" s="86">
        <v>78.366</v>
      </c>
      <c r="BA76" s="86">
        <v>5.6740000000000004</v>
      </c>
      <c r="BC76" s="86">
        <v>85.62700000000001</v>
      </c>
      <c r="BF76" s="86">
        <v>1.7999999999999999E-2</v>
      </c>
      <c r="BG76" s="86">
        <v>0</v>
      </c>
      <c r="BH76" s="86">
        <v>85.532000000000011</v>
      </c>
      <c r="BI76" s="86">
        <v>10.002000000000001</v>
      </c>
      <c r="BJ76" s="86">
        <v>1.8420000000000001</v>
      </c>
      <c r="BK76" s="86">
        <v>0</v>
      </c>
      <c r="BL76" s="86">
        <v>0</v>
      </c>
      <c r="BM76" s="86">
        <v>0</v>
      </c>
      <c r="BN76" s="86" t="s">
        <v>6</v>
      </c>
      <c r="BO76" s="86" t="s">
        <v>6</v>
      </c>
      <c r="BP76" s="86">
        <v>97.394000000000005</v>
      </c>
      <c r="BS76" s="98">
        <v>1.8481631311990468E-4</v>
      </c>
      <c r="BT76" s="98">
        <v>0</v>
      </c>
      <c r="BU76" s="98">
        <v>0.8971189190299198</v>
      </c>
      <c r="BV76" s="98">
        <v>0.10269626465696038</v>
      </c>
      <c r="BX76" s="98">
        <v>1.0000000000000002</v>
      </c>
    </row>
    <row r="77" spans="1:76" x14ac:dyDescent="0.35">
      <c r="A77" s="96" t="s">
        <v>111</v>
      </c>
      <c r="B77" s="96" t="s">
        <v>113</v>
      </c>
      <c r="C77" s="86">
        <v>0</v>
      </c>
      <c r="D77" s="86">
        <v>8.2000000000000003E-2</v>
      </c>
      <c r="E77" s="86">
        <v>0</v>
      </c>
      <c r="F77" s="86">
        <v>0</v>
      </c>
      <c r="G77" s="86">
        <v>0</v>
      </c>
      <c r="H77" s="86">
        <v>0</v>
      </c>
      <c r="I77" s="86">
        <v>0</v>
      </c>
      <c r="J77" s="86">
        <v>0</v>
      </c>
      <c r="K77" s="86">
        <v>0</v>
      </c>
      <c r="L77" s="86">
        <v>0</v>
      </c>
      <c r="M77" s="86">
        <v>0</v>
      </c>
      <c r="N77" s="86">
        <v>0</v>
      </c>
      <c r="O77" s="86">
        <v>0</v>
      </c>
      <c r="P77" s="86">
        <v>0</v>
      </c>
      <c r="Q77" s="86">
        <v>0</v>
      </c>
      <c r="R77" s="86">
        <v>2.9870000000000001</v>
      </c>
      <c r="S77" s="86">
        <v>0</v>
      </c>
      <c r="T77" s="86">
        <v>0</v>
      </c>
      <c r="U77" s="86">
        <v>0</v>
      </c>
      <c r="V77" s="86">
        <v>0</v>
      </c>
      <c r="W77" s="86">
        <v>0</v>
      </c>
      <c r="X77" s="86">
        <v>0</v>
      </c>
      <c r="Y77" s="86">
        <v>0</v>
      </c>
      <c r="Z77" s="86">
        <v>0</v>
      </c>
      <c r="AA77" s="86">
        <v>0</v>
      </c>
      <c r="AB77" s="86">
        <v>0</v>
      </c>
      <c r="AC77" s="86">
        <v>0</v>
      </c>
      <c r="AD77" s="86">
        <v>0</v>
      </c>
      <c r="AE77" s="86">
        <v>0</v>
      </c>
      <c r="AF77" s="86">
        <v>0</v>
      </c>
      <c r="AG77" s="86">
        <v>0</v>
      </c>
      <c r="AH77" s="86">
        <v>0</v>
      </c>
      <c r="AI77" s="86">
        <v>0</v>
      </c>
      <c r="AJ77" s="86">
        <v>0</v>
      </c>
      <c r="AK77" s="86">
        <v>0</v>
      </c>
      <c r="AL77" s="86">
        <v>4.9000000000000002E-2</v>
      </c>
      <c r="AM77" s="86">
        <v>0</v>
      </c>
      <c r="AO77" s="86">
        <v>3.1179999999999999</v>
      </c>
      <c r="AP77" s="86">
        <v>3.1179999999999999</v>
      </c>
      <c r="AQ77" s="86">
        <v>2.46</v>
      </c>
      <c r="AR77" s="86">
        <v>0</v>
      </c>
      <c r="AS77" s="86">
        <v>0</v>
      </c>
      <c r="AT77" s="97">
        <v>0.78896728672225791</v>
      </c>
      <c r="AX77" s="86">
        <v>4.9000000000000002E-2</v>
      </c>
      <c r="AY77" s="86">
        <v>0</v>
      </c>
      <c r="AZ77" s="86">
        <v>0</v>
      </c>
      <c r="BA77" s="86">
        <v>2.9870000000000001</v>
      </c>
      <c r="BC77" s="86">
        <v>2.9870000000000001</v>
      </c>
      <c r="BF77" s="86">
        <v>8.2000000000000003E-2</v>
      </c>
      <c r="BG77" s="86">
        <v>0</v>
      </c>
      <c r="BH77" s="86">
        <v>2.9870000000000001</v>
      </c>
      <c r="BI77" s="86">
        <v>0</v>
      </c>
      <c r="BJ77" s="86">
        <v>4.9000000000000002E-2</v>
      </c>
      <c r="BK77" s="86">
        <v>0</v>
      </c>
      <c r="BL77" s="86">
        <v>0</v>
      </c>
      <c r="BM77" s="86">
        <v>0</v>
      </c>
      <c r="BN77" s="86" t="s">
        <v>6</v>
      </c>
      <c r="BO77" s="86" t="s">
        <v>6</v>
      </c>
      <c r="BP77" s="86">
        <v>3.1179999999999999</v>
      </c>
      <c r="BS77" s="98">
        <v>2.6298909557408597E-2</v>
      </c>
      <c r="BT77" s="98">
        <v>0</v>
      </c>
      <c r="BU77" s="98">
        <v>0.97370109044259145</v>
      </c>
      <c r="BV77" s="98">
        <v>0</v>
      </c>
      <c r="BX77" s="98">
        <v>1</v>
      </c>
    </row>
    <row r="78" spans="1:76" x14ac:dyDescent="0.35">
      <c r="A78" s="96" t="s">
        <v>111</v>
      </c>
      <c r="B78" s="96" t="s">
        <v>114</v>
      </c>
      <c r="C78" s="86">
        <v>0</v>
      </c>
      <c r="D78" s="86">
        <v>0.105</v>
      </c>
      <c r="E78" s="86">
        <v>0</v>
      </c>
      <c r="F78" s="86">
        <v>0</v>
      </c>
      <c r="G78" s="86">
        <v>0</v>
      </c>
      <c r="H78" s="86">
        <v>0</v>
      </c>
      <c r="I78" s="86">
        <v>0</v>
      </c>
      <c r="J78" s="86">
        <v>0</v>
      </c>
      <c r="K78" s="86">
        <v>0</v>
      </c>
      <c r="L78" s="86">
        <v>0</v>
      </c>
      <c r="M78" s="86">
        <v>0</v>
      </c>
      <c r="N78" s="86">
        <v>0</v>
      </c>
      <c r="O78" s="86">
        <v>0</v>
      </c>
      <c r="P78" s="86">
        <v>0</v>
      </c>
      <c r="Q78" s="86">
        <v>0</v>
      </c>
      <c r="R78" s="86">
        <v>3.383</v>
      </c>
      <c r="S78" s="86">
        <v>0</v>
      </c>
      <c r="T78" s="86">
        <v>0</v>
      </c>
      <c r="U78" s="86">
        <v>0</v>
      </c>
      <c r="V78" s="86">
        <v>0</v>
      </c>
      <c r="W78" s="86">
        <v>0</v>
      </c>
      <c r="X78" s="86">
        <v>0</v>
      </c>
      <c r="Y78" s="86">
        <v>0</v>
      </c>
      <c r="Z78" s="86">
        <v>0</v>
      </c>
      <c r="AA78" s="86">
        <v>0</v>
      </c>
      <c r="AB78" s="86">
        <v>0</v>
      </c>
      <c r="AC78" s="86">
        <v>0</v>
      </c>
      <c r="AD78" s="86">
        <v>0</v>
      </c>
      <c r="AE78" s="86">
        <v>0</v>
      </c>
      <c r="AF78" s="86">
        <v>0</v>
      </c>
      <c r="AG78" s="86">
        <v>0</v>
      </c>
      <c r="AH78" s="86">
        <v>0</v>
      </c>
      <c r="AI78" s="86">
        <v>0</v>
      </c>
      <c r="AJ78" s="86">
        <v>0</v>
      </c>
      <c r="AK78" s="86">
        <v>0</v>
      </c>
      <c r="AL78" s="86">
        <v>5.2999999999999999E-2</v>
      </c>
      <c r="AM78" s="86">
        <v>0</v>
      </c>
      <c r="AO78" s="86">
        <v>3.5409999999999999</v>
      </c>
      <c r="AP78" s="86">
        <v>3.5409999999999999</v>
      </c>
      <c r="AQ78" s="86">
        <v>2.7509999999999999</v>
      </c>
      <c r="AR78" s="86">
        <v>0</v>
      </c>
      <c r="AS78" s="86">
        <v>0</v>
      </c>
      <c r="AT78" s="97">
        <v>0.77689918102231004</v>
      </c>
      <c r="AX78" s="86">
        <v>5.2999999999999999E-2</v>
      </c>
      <c r="AY78" s="86">
        <v>0</v>
      </c>
      <c r="AZ78" s="86">
        <v>0</v>
      </c>
      <c r="BA78" s="86">
        <v>3.383</v>
      </c>
      <c r="BC78" s="86">
        <v>3.383</v>
      </c>
      <c r="BF78" s="86">
        <v>0.105</v>
      </c>
      <c r="BG78" s="86">
        <v>0</v>
      </c>
      <c r="BH78" s="86">
        <v>3.383</v>
      </c>
      <c r="BI78" s="86">
        <v>0</v>
      </c>
      <c r="BJ78" s="86">
        <v>5.2999999999999999E-2</v>
      </c>
      <c r="BK78" s="86">
        <v>0.1</v>
      </c>
      <c r="BL78" s="86">
        <v>0</v>
      </c>
      <c r="BM78" s="86">
        <v>0</v>
      </c>
      <c r="BN78" s="86" t="s">
        <v>6</v>
      </c>
      <c r="BO78" s="86" t="s">
        <v>6</v>
      </c>
      <c r="BP78" s="86">
        <v>3.5409999999999999</v>
      </c>
      <c r="BS78" s="98">
        <v>3.1149392826885058E-2</v>
      </c>
      <c r="BT78" s="98">
        <v>0</v>
      </c>
      <c r="BU78" s="98">
        <v>0.96885060717311489</v>
      </c>
      <c r="BV78" s="98">
        <v>0</v>
      </c>
      <c r="BX78" s="98">
        <v>1</v>
      </c>
    </row>
    <row r="79" spans="1:76" x14ac:dyDescent="0.35">
      <c r="A79" s="96" t="s">
        <v>115</v>
      </c>
      <c r="B79" s="96" t="s">
        <v>116</v>
      </c>
      <c r="C79" s="86">
        <v>0</v>
      </c>
      <c r="D79" s="86">
        <v>0</v>
      </c>
      <c r="E79" s="86">
        <v>0</v>
      </c>
      <c r="F79" s="86">
        <v>0</v>
      </c>
      <c r="G79" s="86">
        <v>0</v>
      </c>
      <c r="H79" s="86">
        <v>0</v>
      </c>
      <c r="I79" s="86">
        <v>0</v>
      </c>
      <c r="J79" s="86">
        <v>0</v>
      </c>
      <c r="K79" s="86">
        <v>0</v>
      </c>
      <c r="L79" s="86">
        <v>0</v>
      </c>
      <c r="M79" s="86">
        <v>0</v>
      </c>
      <c r="N79" s="86">
        <v>0</v>
      </c>
      <c r="O79" s="86">
        <v>0</v>
      </c>
      <c r="P79" s="86">
        <v>0</v>
      </c>
      <c r="Q79" s="86">
        <v>0</v>
      </c>
      <c r="R79" s="86">
        <v>4.97</v>
      </c>
      <c r="S79" s="86">
        <v>0</v>
      </c>
      <c r="T79" s="86">
        <v>0</v>
      </c>
      <c r="U79" s="86">
        <v>0</v>
      </c>
      <c r="V79" s="86">
        <v>0</v>
      </c>
      <c r="W79" s="86">
        <v>0</v>
      </c>
      <c r="X79" s="86">
        <v>0</v>
      </c>
      <c r="Y79" s="86">
        <v>0</v>
      </c>
      <c r="Z79" s="86">
        <v>0</v>
      </c>
      <c r="AA79" s="86">
        <v>0</v>
      </c>
      <c r="AB79" s="86">
        <v>0</v>
      </c>
      <c r="AC79" s="86">
        <v>0</v>
      </c>
      <c r="AD79" s="86">
        <v>0</v>
      </c>
      <c r="AE79" s="86">
        <v>0</v>
      </c>
      <c r="AF79" s="86">
        <v>0</v>
      </c>
      <c r="AG79" s="86">
        <v>0</v>
      </c>
      <c r="AH79" s="86">
        <v>0</v>
      </c>
      <c r="AI79" s="86">
        <v>0</v>
      </c>
      <c r="AJ79" s="86">
        <v>0</v>
      </c>
      <c r="AK79" s="86">
        <v>0</v>
      </c>
      <c r="AL79" s="86">
        <v>5.8999999999999997E-2</v>
      </c>
      <c r="AM79" s="86">
        <v>0</v>
      </c>
      <c r="AO79" s="86">
        <v>5.0289999999999999</v>
      </c>
      <c r="AP79" s="86">
        <v>5.0289999999999999</v>
      </c>
      <c r="AQ79" s="86">
        <v>3.8</v>
      </c>
      <c r="AR79" s="86">
        <v>0</v>
      </c>
      <c r="AS79" s="86">
        <v>0</v>
      </c>
      <c r="AT79" s="97">
        <v>0.75561741896997414</v>
      </c>
      <c r="AX79" s="86">
        <v>5.8999999999999997E-2</v>
      </c>
      <c r="AY79" s="86">
        <v>0</v>
      </c>
      <c r="AZ79" s="86">
        <v>0</v>
      </c>
      <c r="BA79" s="86">
        <v>4.97</v>
      </c>
      <c r="BC79" s="86">
        <v>4.97</v>
      </c>
      <c r="BF79" s="86">
        <v>0</v>
      </c>
      <c r="BG79" s="86">
        <v>0</v>
      </c>
      <c r="BH79" s="86">
        <v>4.97</v>
      </c>
      <c r="BI79" s="86">
        <v>0</v>
      </c>
      <c r="BJ79" s="86">
        <v>5.8999999999999997E-2</v>
      </c>
      <c r="BK79" s="86">
        <v>0</v>
      </c>
      <c r="BL79" s="86">
        <v>0</v>
      </c>
      <c r="BM79" s="86">
        <v>0</v>
      </c>
      <c r="BN79" s="86" t="s">
        <v>6</v>
      </c>
      <c r="BO79" s="86" t="s">
        <v>6</v>
      </c>
      <c r="BP79" s="86">
        <v>5.0289999999999999</v>
      </c>
      <c r="BS79" s="98">
        <v>0</v>
      </c>
      <c r="BT79" s="98">
        <v>0</v>
      </c>
      <c r="BU79" s="98">
        <v>1</v>
      </c>
      <c r="BV79" s="98">
        <v>0</v>
      </c>
      <c r="BX79" s="98">
        <v>1</v>
      </c>
    </row>
    <row r="80" spans="1:76" x14ac:dyDescent="0.35">
      <c r="A80" s="96" t="s">
        <v>115</v>
      </c>
      <c r="B80" s="96" t="s">
        <v>117</v>
      </c>
      <c r="C80" s="86">
        <v>0</v>
      </c>
      <c r="D80" s="86">
        <v>3.5750000000000002</v>
      </c>
      <c r="E80" s="86">
        <v>0</v>
      </c>
      <c r="F80" s="86">
        <v>0</v>
      </c>
      <c r="G80" s="86">
        <v>0</v>
      </c>
      <c r="H80" s="86">
        <v>5.165</v>
      </c>
      <c r="I80" s="86">
        <v>0</v>
      </c>
      <c r="J80" s="86">
        <v>11.68</v>
      </c>
      <c r="K80" s="86">
        <v>0</v>
      </c>
      <c r="L80" s="86">
        <v>38.914499999999997</v>
      </c>
      <c r="M80" s="86">
        <v>42.732999999999997</v>
      </c>
      <c r="N80" s="86">
        <v>76.986800000000002</v>
      </c>
      <c r="O80" s="86">
        <v>17.183</v>
      </c>
      <c r="P80" s="86">
        <v>62.4773</v>
      </c>
      <c r="Q80" s="86">
        <v>20.889199999999999</v>
      </c>
      <c r="R80" s="86">
        <v>0</v>
      </c>
      <c r="S80" s="86">
        <v>0</v>
      </c>
      <c r="T80" s="86">
        <v>0</v>
      </c>
      <c r="U80" s="86">
        <v>0</v>
      </c>
      <c r="V80" s="86">
        <v>0</v>
      </c>
      <c r="W80" s="86">
        <v>0</v>
      </c>
      <c r="X80" s="86">
        <v>0</v>
      </c>
      <c r="Y80" s="86">
        <v>0</v>
      </c>
      <c r="Z80" s="86">
        <v>0</v>
      </c>
      <c r="AA80" s="86">
        <v>0</v>
      </c>
      <c r="AB80" s="86">
        <v>0</v>
      </c>
      <c r="AC80" s="86">
        <v>0</v>
      </c>
      <c r="AD80" s="86">
        <v>0</v>
      </c>
      <c r="AE80" s="86">
        <v>0</v>
      </c>
      <c r="AF80" s="86">
        <v>0</v>
      </c>
      <c r="AG80" s="86">
        <v>0</v>
      </c>
      <c r="AH80" s="86">
        <v>0</v>
      </c>
      <c r="AI80" s="86">
        <v>75.745999999999995</v>
      </c>
      <c r="AJ80" s="86">
        <v>0.35</v>
      </c>
      <c r="AK80" s="86">
        <v>0</v>
      </c>
      <c r="AL80" s="86">
        <v>9.9035700000000002</v>
      </c>
      <c r="AM80" s="86">
        <v>0</v>
      </c>
      <c r="AO80" s="86">
        <v>365.60337000000004</v>
      </c>
      <c r="AP80" s="86">
        <v>365.60337000000004</v>
      </c>
      <c r="AQ80" s="86">
        <v>374.2</v>
      </c>
      <c r="AR80" s="86">
        <v>22.39</v>
      </c>
      <c r="AS80" s="86">
        <v>7.74</v>
      </c>
      <c r="AT80" s="97">
        <v>1.0235135414643468</v>
      </c>
      <c r="AX80" s="86">
        <v>9.9035700000000002</v>
      </c>
      <c r="AY80" s="86">
        <v>0</v>
      </c>
      <c r="AZ80" s="86">
        <v>220.26929999999996</v>
      </c>
      <c r="BA80" s="86">
        <v>0</v>
      </c>
      <c r="BC80" s="86">
        <v>259.18380000000002</v>
      </c>
      <c r="BF80" s="86">
        <v>8.74</v>
      </c>
      <c r="BG80" s="86">
        <v>0</v>
      </c>
      <c r="BH80" s="86">
        <v>220.26929999999996</v>
      </c>
      <c r="BI80" s="86">
        <v>126.69049999999999</v>
      </c>
      <c r="BJ80" s="86">
        <v>9.9035700000000002</v>
      </c>
      <c r="BK80" s="86">
        <v>0</v>
      </c>
      <c r="BL80" s="86">
        <v>0</v>
      </c>
      <c r="BM80" s="86">
        <v>0</v>
      </c>
      <c r="BN80" s="86" t="s">
        <v>6</v>
      </c>
      <c r="BO80" s="86" t="s">
        <v>6</v>
      </c>
      <c r="BP80" s="86">
        <v>365.60336999999998</v>
      </c>
      <c r="BS80" s="98">
        <v>2.3905687740241564E-2</v>
      </c>
      <c r="BT80" s="98">
        <v>0</v>
      </c>
      <c r="BU80" s="98">
        <v>0.62956988060585972</v>
      </c>
      <c r="BV80" s="98">
        <v>0.34652443165389857</v>
      </c>
      <c r="BX80" s="98">
        <v>0.99999999999999989</v>
      </c>
    </row>
    <row r="81" spans="1:76" x14ac:dyDescent="0.35">
      <c r="A81" s="96" t="s">
        <v>115</v>
      </c>
      <c r="B81" s="96" t="s">
        <v>118</v>
      </c>
      <c r="C81" s="86">
        <v>0</v>
      </c>
      <c r="D81" s="86">
        <v>0</v>
      </c>
      <c r="E81" s="86">
        <v>0</v>
      </c>
      <c r="F81" s="86">
        <v>0</v>
      </c>
      <c r="G81" s="86">
        <v>0</v>
      </c>
      <c r="H81" s="86">
        <v>0</v>
      </c>
      <c r="I81" s="86">
        <v>0</v>
      </c>
      <c r="J81" s="86">
        <v>0</v>
      </c>
      <c r="K81" s="86">
        <v>0</v>
      </c>
      <c r="L81" s="86">
        <v>0</v>
      </c>
      <c r="M81" s="86">
        <v>0</v>
      </c>
      <c r="N81" s="86">
        <v>0</v>
      </c>
      <c r="O81" s="86">
        <v>0</v>
      </c>
      <c r="P81" s="86">
        <v>0</v>
      </c>
      <c r="Q81" s="86">
        <v>0</v>
      </c>
      <c r="R81" s="86">
        <v>5</v>
      </c>
      <c r="S81" s="86">
        <v>0</v>
      </c>
      <c r="T81" s="86">
        <v>0</v>
      </c>
      <c r="U81" s="86">
        <v>0</v>
      </c>
      <c r="V81" s="86">
        <v>0</v>
      </c>
      <c r="W81" s="86">
        <v>0</v>
      </c>
      <c r="X81" s="86">
        <v>0</v>
      </c>
      <c r="Y81" s="86">
        <v>0</v>
      </c>
      <c r="Z81" s="86">
        <v>0</v>
      </c>
      <c r="AA81" s="86">
        <v>0</v>
      </c>
      <c r="AB81" s="86">
        <v>0</v>
      </c>
      <c r="AC81" s="86">
        <v>0</v>
      </c>
      <c r="AD81" s="86">
        <v>0</v>
      </c>
      <c r="AE81" s="86">
        <v>0</v>
      </c>
      <c r="AF81" s="86">
        <v>0</v>
      </c>
      <c r="AG81" s="86">
        <v>0</v>
      </c>
      <c r="AH81" s="86">
        <v>0</v>
      </c>
      <c r="AI81" s="86">
        <v>0</v>
      </c>
      <c r="AJ81" s="86">
        <v>0</v>
      </c>
      <c r="AK81" s="86">
        <v>0</v>
      </c>
      <c r="AL81" s="86">
        <v>5.7000000000000002E-2</v>
      </c>
      <c r="AM81" s="86">
        <v>0</v>
      </c>
      <c r="AO81" s="86">
        <v>5.0570000000000004</v>
      </c>
      <c r="AP81" s="86">
        <v>5.0570000000000004</v>
      </c>
      <c r="AQ81" s="86">
        <v>4.0199999999999996</v>
      </c>
      <c r="AR81" s="86">
        <v>0</v>
      </c>
      <c r="AS81" s="86">
        <v>0</v>
      </c>
      <c r="AT81" s="97">
        <v>0.79493771010480507</v>
      </c>
      <c r="AX81" s="86">
        <v>5.7000000000000002E-2</v>
      </c>
      <c r="AY81" s="86">
        <v>0</v>
      </c>
      <c r="AZ81" s="86">
        <v>0</v>
      </c>
      <c r="BA81" s="86">
        <v>5</v>
      </c>
      <c r="BC81" s="86">
        <v>5</v>
      </c>
      <c r="BF81" s="86">
        <v>0</v>
      </c>
      <c r="BG81" s="86">
        <v>0</v>
      </c>
      <c r="BH81" s="86">
        <v>5</v>
      </c>
      <c r="BI81" s="86">
        <v>0</v>
      </c>
      <c r="BJ81" s="86">
        <v>5.7000000000000002E-2</v>
      </c>
      <c r="BK81" s="86">
        <v>0</v>
      </c>
      <c r="BL81" s="86">
        <v>0</v>
      </c>
      <c r="BM81" s="86">
        <v>0</v>
      </c>
      <c r="BN81" s="86" t="s">
        <v>6</v>
      </c>
      <c r="BO81" s="86" t="s">
        <v>6</v>
      </c>
      <c r="BP81" s="86">
        <v>5.0570000000000004</v>
      </c>
      <c r="BS81" s="98">
        <v>0</v>
      </c>
      <c r="BT81" s="98">
        <v>0</v>
      </c>
      <c r="BU81" s="98">
        <v>1</v>
      </c>
      <c r="BV81" s="98">
        <v>0</v>
      </c>
      <c r="BX81" s="98">
        <v>1</v>
      </c>
    </row>
    <row r="82" spans="1:76" x14ac:dyDescent="0.35">
      <c r="A82" s="96" t="s">
        <v>115</v>
      </c>
      <c r="B82" s="96" t="s">
        <v>119</v>
      </c>
      <c r="C82" s="86">
        <v>0</v>
      </c>
      <c r="D82" s="86">
        <v>0</v>
      </c>
      <c r="E82" s="86">
        <v>0</v>
      </c>
      <c r="F82" s="86">
        <v>0</v>
      </c>
      <c r="G82" s="86">
        <v>0</v>
      </c>
      <c r="H82" s="86">
        <v>0</v>
      </c>
      <c r="I82" s="86">
        <v>0</v>
      </c>
      <c r="J82" s="86">
        <v>0</v>
      </c>
      <c r="K82" s="86">
        <v>0</v>
      </c>
      <c r="L82" s="86">
        <v>0</v>
      </c>
      <c r="M82" s="86">
        <v>0</v>
      </c>
      <c r="N82" s="86">
        <v>0</v>
      </c>
      <c r="O82" s="86">
        <v>0</v>
      </c>
      <c r="P82" s="86">
        <v>0</v>
      </c>
      <c r="Q82" s="86">
        <v>0</v>
      </c>
      <c r="R82" s="86">
        <v>0.38700000000000001</v>
      </c>
      <c r="S82" s="86">
        <v>0</v>
      </c>
      <c r="T82" s="86">
        <v>0</v>
      </c>
      <c r="U82" s="86">
        <v>0</v>
      </c>
      <c r="V82" s="86">
        <v>0</v>
      </c>
      <c r="W82" s="86">
        <v>0</v>
      </c>
      <c r="X82" s="86">
        <v>0</v>
      </c>
      <c r="Y82" s="86">
        <v>0</v>
      </c>
      <c r="Z82" s="86">
        <v>2.5899999999999999E-2</v>
      </c>
      <c r="AA82" s="86">
        <v>0</v>
      </c>
      <c r="AB82" s="86">
        <v>0</v>
      </c>
      <c r="AC82" s="86">
        <v>0</v>
      </c>
      <c r="AD82" s="86">
        <v>0</v>
      </c>
      <c r="AE82" s="86">
        <v>0</v>
      </c>
      <c r="AF82" s="86">
        <v>0</v>
      </c>
      <c r="AG82" s="86">
        <v>0</v>
      </c>
      <c r="AH82" s="86">
        <v>0</v>
      </c>
      <c r="AI82" s="86">
        <v>0</v>
      </c>
      <c r="AJ82" s="86">
        <v>0</v>
      </c>
      <c r="AK82" s="86">
        <v>0</v>
      </c>
      <c r="AL82" s="86">
        <v>2.0500000000000001E-2</v>
      </c>
      <c r="AM82" s="86">
        <v>0</v>
      </c>
      <c r="AO82" s="86">
        <v>0.43340000000000001</v>
      </c>
      <c r="AP82" s="86">
        <v>0.43340000000000001</v>
      </c>
      <c r="AQ82" s="86">
        <v>0.3</v>
      </c>
      <c r="AR82" s="86">
        <v>0</v>
      </c>
      <c r="AS82" s="86">
        <v>0</v>
      </c>
      <c r="AT82" s="97">
        <v>0.69220119981541295</v>
      </c>
      <c r="AX82" s="86">
        <v>2.0500000000000001E-2</v>
      </c>
      <c r="AY82" s="86">
        <v>0</v>
      </c>
      <c r="AZ82" s="86">
        <v>0</v>
      </c>
      <c r="BA82" s="86">
        <v>0.38700000000000001</v>
      </c>
      <c r="BC82" s="86">
        <v>0.41289999999999999</v>
      </c>
      <c r="BF82" s="86">
        <v>0</v>
      </c>
      <c r="BG82" s="86">
        <v>0</v>
      </c>
      <c r="BH82" s="86">
        <v>0.41289999999999999</v>
      </c>
      <c r="BI82" s="86">
        <v>0</v>
      </c>
      <c r="BJ82" s="86">
        <v>2.0500000000000001E-2</v>
      </c>
      <c r="BK82" s="86">
        <v>0</v>
      </c>
      <c r="BL82" s="86">
        <v>0</v>
      </c>
      <c r="BM82" s="86">
        <v>0</v>
      </c>
      <c r="BN82" s="86" t="s">
        <v>6</v>
      </c>
      <c r="BO82" s="86" t="s">
        <v>6</v>
      </c>
      <c r="BP82" s="86">
        <v>0.43340000000000001</v>
      </c>
      <c r="BS82" s="98">
        <v>0</v>
      </c>
      <c r="BT82" s="98">
        <v>0</v>
      </c>
      <c r="BU82" s="98">
        <v>1</v>
      </c>
      <c r="BV82" s="98">
        <v>0</v>
      </c>
      <c r="BX82" s="98">
        <v>1</v>
      </c>
    </row>
    <row r="83" spans="1:76" x14ac:dyDescent="0.35">
      <c r="A83" s="96" t="s">
        <v>115</v>
      </c>
      <c r="B83" s="96" t="s">
        <v>120</v>
      </c>
      <c r="C83" s="86">
        <v>0</v>
      </c>
      <c r="D83" s="86">
        <v>0</v>
      </c>
      <c r="E83" s="86">
        <v>0</v>
      </c>
      <c r="F83" s="86">
        <v>0</v>
      </c>
      <c r="G83" s="86">
        <v>0</v>
      </c>
      <c r="H83" s="86">
        <v>0</v>
      </c>
      <c r="I83" s="86">
        <v>0</v>
      </c>
      <c r="J83" s="86">
        <v>0</v>
      </c>
      <c r="K83" s="86">
        <v>0</v>
      </c>
      <c r="L83" s="86">
        <v>0</v>
      </c>
      <c r="M83" s="86">
        <v>0</v>
      </c>
      <c r="N83" s="86">
        <v>0</v>
      </c>
      <c r="O83" s="86">
        <v>0</v>
      </c>
      <c r="P83" s="86">
        <v>0</v>
      </c>
      <c r="Q83" s="86">
        <v>0</v>
      </c>
      <c r="R83" s="86">
        <v>5.48</v>
      </c>
      <c r="S83" s="86">
        <v>0</v>
      </c>
      <c r="T83" s="86">
        <v>0</v>
      </c>
      <c r="U83" s="86">
        <v>0</v>
      </c>
      <c r="V83" s="86">
        <v>0</v>
      </c>
      <c r="W83" s="86">
        <v>0</v>
      </c>
      <c r="X83" s="86">
        <v>0</v>
      </c>
      <c r="Y83" s="86">
        <v>0</v>
      </c>
      <c r="Z83" s="86">
        <v>0</v>
      </c>
      <c r="AA83" s="86">
        <v>0</v>
      </c>
      <c r="AB83" s="86">
        <v>0</v>
      </c>
      <c r="AC83" s="86">
        <v>0</v>
      </c>
      <c r="AD83" s="86">
        <v>0</v>
      </c>
      <c r="AE83" s="86">
        <v>0</v>
      </c>
      <c r="AF83" s="86">
        <v>0</v>
      </c>
      <c r="AG83" s="86">
        <v>0</v>
      </c>
      <c r="AH83" s="86">
        <v>0</v>
      </c>
      <c r="AI83" s="86">
        <v>0</v>
      </c>
      <c r="AJ83" s="86">
        <v>0</v>
      </c>
      <c r="AK83" s="86">
        <v>0</v>
      </c>
      <c r="AL83" s="86">
        <v>0.10299999999999999</v>
      </c>
      <c r="AM83" s="86">
        <v>0</v>
      </c>
      <c r="AO83" s="86">
        <v>5.5830000000000002</v>
      </c>
      <c r="AP83" s="86">
        <v>5.5830000000000002</v>
      </c>
      <c r="AQ83" s="86">
        <v>4.3</v>
      </c>
      <c r="AR83" s="86">
        <v>0</v>
      </c>
      <c r="AS83" s="86">
        <v>0</v>
      </c>
      <c r="AT83" s="97">
        <v>0.77019523553644986</v>
      </c>
      <c r="AX83" s="86">
        <v>0.10299999999999999</v>
      </c>
      <c r="AY83" s="86">
        <v>0</v>
      </c>
      <c r="AZ83" s="86">
        <v>0</v>
      </c>
      <c r="BA83" s="86">
        <v>5.48</v>
      </c>
      <c r="BC83" s="86">
        <v>5.48</v>
      </c>
      <c r="BF83" s="86">
        <v>0</v>
      </c>
      <c r="BG83" s="86">
        <v>0</v>
      </c>
      <c r="BH83" s="86">
        <v>5.48</v>
      </c>
      <c r="BI83" s="86">
        <v>0</v>
      </c>
      <c r="BJ83" s="86">
        <v>0.10299999999999999</v>
      </c>
      <c r="BK83" s="86">
        <v>0</v>
      </c>
      <c r="BL83" s="86">
        <v>0</v>
      </c>
      <c r="BM83" s="86">
        <v>0</v>
      </c>
      <c r="BN83" s="86" t="s">
        <v>6</v>
      </c>
      <c r="BO83" s="86" t="s">
        <v>6</v>
      </c>
      <c r="BP83" s="86">
        <v>5.5830000000000002</v>
      </c>
      <c r="BS83" s="98">
        <v>0</v>
      </c>
      <c r="BT83" s="98">
        <v>0</v>
      </c>
      <c r="BU83" s="98">
        <v>1</v>
      </c>
      <c r="BV83" s="98">
        <v>0</v>
      </c>
      <c r="BX83" s="98">
        <v>1</v>
      </c>
    </row>
    <row r="84" spans="1:76" x14ac:dyDescent="0.35">
      <c r="A84" s="96" t="s">
        <v>121</v>
      </c>
      <c r="B84" s="96" t="s">
        <v>122</v>
      </c>
      <c r="C84" s="86">
        <v>0</v>
      </c>
      <c r="D84" s="86">
        <v>1.95E-2</v>
      </c>
      <c r="E84" s="86">
        <v>0</v>
      </c>
      <c r="F84" s="86">
        <v>0</v>
      </c>
      <c r="G84" s="86">
        <v>0</v>
      </c>
      <c r="H84" s="86">
        <v>0</v>
      </c>
      <c r="I84" s="86">
        <v>67.5</v>
      </c>
      <c r="J84" s="86">
        <v>0</v>
      </c>
      <c r="K84" s="86">
        <v>0</v>
      </c>
      <c r="L84" s="86">
        <v>4.4000000000000004</v>
      </c>
      <c r="M84" s="86">
        <v>0</v>
      </c>
      <c r="N84" s="86">
        <v>36.4</v>
      </c>
      <c r="O84" s="86">
        <v>0</v>
      </c>
      <c r="P84" s="86">
        <v>0</v>
      </c>
      <c r="Q84" s="86">
        <v>0</v>
      </c>
      <c r="R84" s="86">
        <v>0</v>
      </c>
      <c r="S84" s="86">
        <v>0</v>
      </c>
      <c r="T84" s="86">
        <v>0</v>
      </c>
      <c r="U84" s="86">
        <v>0</v>
      </c>
      <c r="V84" s="86">
        <v>0</v>
      </c>
      <c r="W84" s="86">
        <v>9</v>
      </c>
      <c r="X84" s="86">
        <v>0</v>
      </c>
      <c r="Y84" s="86">
        <v>0</v>
      </c>
      <c r="Z84" s="86">
        <v>0</v>
      </c>
      <c r="AA84" s="86">
        <v>0</v>
      </c>
      <c r="AB84" s="86">
        <v>0</v>
      </c>
      <c r="AC84" s="86">
        <v>2.1</v>
      </c>
      <c r="AD84" s="86">
        <v>0</v>
      </c>
      <c r="AE84" s="86">
        <v>0</v>
      </c>
      <c r="AF84" s="86">
        <v>0</v>
      </c>
      <c r="AG84" s="86">
        <v>0</v>
      </c>
      <c r="AH84" s="86">
        <v>0</v>
      </c>
      <c r="AI84" s="86">
        <v>4.9000000000000004</v>
      </c>
      <c r="AJ84" s="86">
        <v>18.100000000000001</v>
      </c>
      <c r="AK84" s="86">
        <v>0</v>
      </c>
      <c r="AL84" s="86">
        <v>2.2000000000000002</v>
      </c>
      <c r="AM84" s="86">
        <v>0</v>
      </c>
      <c r="AO84" s="86">
        <v>144.61949999999999</v>
      </c>
      <c r="AP84" s="86">
        <v>144.61949999999999</v>
      </c>
      <c r="AQ84" s="86">
        <v>110</v>
      </c>
      <c r="AR84" s="86">
        <v>0</v>
      </c>
      <c r="AS84" s="86">
        <v>0</v>
      </c>
      <c r="AT84" s="97">
        <v>0.76061665266440559</v>
      </c>
      <c r="AX84" s="86">
        <v>2.2000000000000002</v>
      </c>
      <c r="AY84" s="86">
        <v>0</v>
      </c>
      <c r="AZ84" s="86">
        <v>36.4</v>
      </c>
      <c r="BA84" s="86">
        <v>0</v>
      </c>
      <c r="BC84" s="86">
        <v>51.9</v>
      </c>
      <c r="BF84" s="86">
        <v>1.95E-2</v>
      </c>
      <c r="BG84" s="86">
        <v>0</v>
      </c>
      <c r="BH84" s="86">
        <v>47.5</v>
      </c>
      <c r="BI84" s="86">
        <v>94.9</v>
      </c>
      <c r="BJ84" s="86">
        <v>2.2000000000000002</v>
      </c>
      <c r="BK84" s="86">
        <v>0</v>
      </c>
      <c r="BL84" s="86">
        <v>0</v>
      </c>
      <c r="BM84" s="86">
        <v>0</v>
      </c>
      <c r="BN84" s="86" t="s">
        <v>6</v>
      </c>
      <c r="BO84" s="86" t="s">
        <v>6</v>
      </c>
      <c r="BP84" s="86">
        <v>144.61949999999999</v>
      </c>
      <c r="BS84" s="98">
        <v>1.3483658842687189E-4</v>
      </c>
      <c r="BT84" s="98">
        <v>0</v>
      </c>
      <c r="BU84" s="98">
        <v>0.3436604330674633</v>
      </c>
      <c r="BV84" s="98">
        <v>0.65620473034410998</v>
      </c>
      <c r="BX84" s="98">
        <v>1.0000000000000002</v>
      </c>
    </row>
    <row r="85" spans="1:76" x14ac:dyDescent="0.35">
      <c r="A85" s="96" t="s">
        <v>123</v>
      </c>
      <c r="B85" s="96" t="s">
        <v>124</v>
      </c>
      <c r="C85" s="86">
        <v>0</v>
      </c>
      <c r="D85" s="86">
        <v>0</v>
      </c>
      <c r="E85" s="86">
        <v>0</v>
      </c>
      <c r="F85" s="86">
        <v>0</v>
      </c>
      <c r="G85" s="86">
        <v>0</v>
      </c>
      <c r="H85" s="86">
        <v>0</v>
      </c>
      <c r="I85" s="86">
        <v>0</v>
      </c>
      <c r="J85" s="86">
        <v>0</v>
      </c>
      <c r="K85" s="86">
        <v>0</v>
      </c>
      <c r="L85" s="86">
        <v>0</v>
      </c>
      <c r="M85" s="86">
        <v>17.9788</v>
      </c>
      <c r="N85" s="86">
        <v>24.714600000000001</v>
      </c>
      <c r="O85" s="86">
        <v>0</v>
      </c>
      <c r="P85" s="86">
        <v>3.7329599999999998</v>
      </c>
      <c r="Q85" s="86">
        <v>0</v>
      </c>
      <c r="R85" s="86">
        <v>3.4493500000000003E-2</v>
      </c>
      <c r="S85" s="86">
        <v>0</v>
      </c>
      <c r="T85" s="86">
        <v>0</v>
      </c>
      <c r="U85" s="86">
        <v>0</v>
      </c>
      <c r="V85" s="86">
        <v>0</v>
      </c>
      <c r="W85" s="86">
        <v>0</v>
      </c>
      <c r="X85" s="86">
        <v>0</v>
      </c>
      <c r="Y85" s="86">
        <v>0</v>
      </c>
      <c r="Z85" s="86">
        <v>0</v>
      </c>
      <c r="AA85" s="86">
        <v>0</v>
      </c>
      <c r="AB85" s="86">
        <v>0.106299</v>
      </c>
      <c r="AC85" s="86">
        <v>0</v>
      </c>
      <c r="AD85" s="86">
        <v>0</v>
      </c>
      <c r="AE85" s="86">
        <v>0</v>
      </c>
      <c r="AF85" s="86">
        <v>0</v>
      </c>
      <c r="AG85" s="86">
        <v>0</v>
      </c>
      <c r="AH85" s="86">
        <v>0</v>
      </c>
      <c r="AI85" s="86">
        <v>8.33</v>
      </c>
      <c r="AJ85" s="86">
        <v>0</v>
      </c>
      <c r="AK85" s="86">
        <v>0</v>
      </c>
      <c r="AL85" s="86">
        <v>0.46278799999999998</v>
      </c>
      <c r="AM85" s="86">
        <v>0</v>
      </c>
      <c r="AO85" s="86">
        <v>55.3599405</v>
      </c>
      <c r="AP85" s="86">
        <v>55.3599405</v>
      </c>
      <c r="AQ85" s="86">
        <v>44.570999999999998</v>
      </c>
      <c r="AR85" s="86">
        <v>0</v>
      </c>
      <c r="AS85" s="86">
        <v>0</v>
      </c>
      <c r="AT85" s="97">
        <v>0.8051128595414585</v>
      </c>
      <c r="AX85" s="86">
        <v>0.46278799999999998</v>
      </c>
      <c r="AY85" s="86">
        <v>0</v>
      </c>
      <c r="AZ85" s="86">
        <v>46.426359999999995</v>
      </c>
      <c r="BA85" s="86">
        <v>3.4493500000000003E-2</v>
      </c>
      <c r="BC85" s="86">
        <v>46.567152499999999</v>
      </c>
      <c r="BF85" s="86">
        <v>0</v>
      </c>
      <c r="BG85" s="86">
        <v>0</v>
      </c>
      <c r="BH85" s="86">
        <v>46.567152499999999</v>
      </c>
      <c r="BI85" s="86">
        <v>8.33</v>
      </c>
      <c r="BJ85" s="86">
        <v>0.46278799999999998</v>
      </c>
      <c r="BK85" s="86">
        <v>0</v>
      </c>
      <c r="BL85" s="86">
        <v>0</v>
      </c>
      <c r="BM85" s="86">
        <v>0</v>
      </c>
      <c r="BN85" s="86" t="s">
        <v>6</v>
      </c>
      <c r="BO85" s="86" t="s">
        <v>6</v>
      </c>
      <c r="BP85" s="86">
        <v>55.3599405</v>
      </c>
      <c r="BS85" s="98">
        <v>0</v>
      </c>
      <c r="BT85" s="98">
        <v>0</v>
      </c>
      <c r="BU85" s="98">
        <v>0.84953018509837452</v>
      </c>
      <c r="BV85" s="98">
        <v>0.15046981490162548</v>
      </c>
      <c r="BX85" s="98">
        <v>1</v>
      </c>
    </row>
    <row r="86" spans="1:76" x14ac:dyDescent="0.35">
      <c r="A86" s="96" t="s">
        <v>123</v>
      </c>
      <c r="B86" s="96" t="s">
        <v>125</v>
      </c>
      <c r="C86" s="86">
        <v>0</v>
      </c>
      <c r="D86" s="86">
        <v>8.8235300000000003E-2</v>
      </c>
      <c r="E86" s="86">
        <v>0</v>
      </c>
      <c r="F86" s="86">
        <v>0</v>
      </c>
      <c r="G86" s="86">
        <v>0</v>
      </c>
      <c r="H86" s="86">
        <v>0</v>
      </c>
      <c r="I86" s="86">
        <v>0</v>
      </c>
      <c r="J86" s="86">
        <v>0</v>
      </c>
      <c r="K86" s="86">
        <v>0</v>
      </c>
      <c r="L86" s="86">
        <v>0</v>
      </c>
      <c r="M86" s="86">
        <v>0</v>
      </c>
      <c r="N86" s="86">
        <v>0</v>
      </c>
      <c r="O86" s="86">
        <v>0</v>
      </c>
      <c r="P86" s="86">
        <v>0</v>
      </c>
      <c r="Q86" s="86">
        <v>5.7117599999999999</v>
      </c>
      <c r="R86" s="86">
        <v>0</v>
      </c>
      <c r="S86" s="86">
        <v>0</v>
      </c>
      <c r="T86" s="86">
        <v>0</v>
      </c>
      <c r="U86" s="86">
        <v>0</v>
      </c>
      <c r="V86" s="86">
        <v>0</v>
      </c>
      <c r="W86" s="86">
        <v>0</v>
      </c>
      <c r="X86" s="86">
        <v>0</v>
      </c>
      <c r="Y86" s="86">
        <v>0</v>
      </c>
      <c r="Z86" s="86">
        <v>0</v>
      </c>
      <c r="AA86" s="86">
        <v>0</v>
      </c>
      <c r="AB86" s="86">
        <v>0</v>
      </c>
      <c r="AC86" s="86">
        <v>0</v>
      </c>
      <c r="AD86" s="86">
        <v>0</v>
      </c>
      <c r="AE86" s="86">
        <v>0</v>
      </c>
      <c r="AF86" s="86">
        <v>0</v>
      </c>
      <c r="AG86" s="86">
        <v>0</v>
      </c>
      <c r="AH86" s="86">
        <v>0</v>
      </c>
      <c r="AI86" s="86">
        <v>0</v>
      </c>
      <c r="AJ86" s="86">
        <v>0</v>
      </c>
      <c r="AK86" s="86">
        <v>0</v>
      </c>
      <c r="AL86" s="86">
        <v>0.12819</v>
      </c>
      <c r="AM86" s="86">
        <v>0</v>
      </c>
      <c r="AO86" s="86">
        <v>5.9281853</v>
      </c>
      <c r="AP86" s="86">
        <v>5.9281853</v>
      </c>
      <c r="AQ86" s="86">
        <v>4.2729999999999997</v>
      </c>
      <c r="AR86" s="86">
        <v>0</v>
      </c>
      <c r="AS86" s="86">
        <v>0</v>
      </c>
      <c r="AT86" s="97">
        <v>0.72079393334752873</v>
      </c>
      <c r="AX86" s="86">
        <v>0.12819</v>
      </c>
      <c r="AY86" s="86">
        <v>0</v>
      </c>
      <c r="AZ86" s="86">
        <v>5.7117599999999999</v>
      </c>
      <c r="BA86" s="86">
        <v>0</v>
      </c>
      <c r="BC86" s="86">
        <v>5.7117599999999999</v>
      </c>
      <c r="BF86" s="86">
        <v>8.8235300000000003E-2</v>
      </c>
      <c r="BG86" s="86">
        <v>0</v>
      </c>
      <c r="BH86" s="86">
        <v>5.7117599999999999</v>
      </c>
      <c r="BI86" s="86">
        <v>0</v>
      </c>
      <c r="BJ86" s="86">
        <v>0.12819</v>
      </c>
      <c r="BK86" s="86">
        <v>0.55000000000000004</v>
      </c>
      <c r="BL86" s="86">
        <v>0.3206</v>
      </c>
      <c r="BM86" s="86">
        <v>0</v>
      </c>
      <c r="BN86" s="86" t="s">
        <v>6</v>
      </c>
      <c r="BO86" s="86" t="s">
        <v>6</v>
      </c>
      <c r="BP86" s="86">
        <v>5.9281853</v>
      </c>
      <c r="BS86" s="98">
        <v>2.6777131949637271E-2</v>
      </c>
      <c r="BT86" s="98">
        <v>6.932596050936532E-3</v>
      </c>
      <c r="BU86" s="98">
        <v>0.96629027199942619</v>
      </c>
      <c r="BV86" s="98">
        <v>0</v>
      </c>
      <c r="BX86" s="98">
        <v>1</v>
      </c>
    </row>
    <row r="87" spans="1:76" x14ac:dyDescent="0.35">
      <c r="A87" s="96" t="s">
        <v>123</v>
      </c>
      <c r="B87" s="96" t="s">
        <v>126</v>
      </c>
      <c r="C87" s="86">
        <v>0</v>
      </c>
      <c r="D87" s="86">
        <v>0</v>
      </c>
      <c r="E87" s="86">
        <v>0</v>
      </c>
      <c r="F87" s="86">
        <v>0</v>
      </c>
      <c r="G87" s="86">
        <v>0</v>
      </c>
      <c r="H87" s="86">
        <v>0</v>
      </c>
      <c r="I87" s="86">
        <v>0</v>
      </c>
      <c r="J87" s="86">
        <v>0</v>
      </c>
      <c r="K87" s="86">
        <v>0</v>
      </c>
      <c r="L87" s="86">
        <v>0</v>
      </c>
      <c r="M87" s="86">
        <v>0</v>
      </c>
      <c r="N87" s="86">
        <v>0</v>
      </c>
      <c r="O87" s="86">
        <v>0</v>
      </c>
      <c r="P87" s="86">
        <v>0</v>
      </c>
      <c r="Q87" s="86">
        <v>0</v>
      </c>
      <c r="R87" s="86">
        <v>0</v>
      </c>
      <c r="S87" s="86">
        <v>2.8559999999999999</v>
      </c>
      <c r="T87" s="86">
        <v>0</v>
      </c>
      <c r="U87" s="86">
        <v>0</v>
      </c>
      <c r="V87" s="86">
        <v>0</v>
      </c>
      <c r="W87" s="86">
        <v>0</v>
      </c>
      <c r="X87" s="86">
        <v>0</v>
      </c>
      <c r="Y87" s="86">
        <v>0</v>
      </c>
      <c r="Z87" s="86">
        <v>0</v>
      </c>
      <c r="AA87" s="86">
        <v>0</v>
      </c>
      <c r="AB87" s="86">
        <v>0</v>
      </c>
      <c r="AC87" s="86">
        <v>0</v>
      </c>
      <c r="AD87" s="86">
        <v>0</v>
      </c>
      <c r="AE87" s="86">
        <v>0</v>
      </c>
      <c r="AF87" s="86">
        <v>0</v>
      </c>
      <c r="AG87" s="86">
        <v>0</v>
      </c>
      <c r="AH87" s="86">
        <v>0</v>
      </c>
      <c r="AI87" s="86">
        <v>0</v>
      </c>
      <c r="AJ87" s="86">
        <v>0</v>
      </c>
      <c r="AK87" s="86">
        <v>0</v>
      </c>
      <c r="AL87" s="86">
        <v>0.02</v>
      </c>
      <c r="AM87" s="86">
        <v>0</v>
      </c>
      <c r="AO87" s="86">
        <v>2.8759999999999999</v>
      </c>
      <c r="AP87" s="86">
        <v>2.8759999999999999</v>
      </c>
      <c r="AQ87" s="86">
        <v>2.0390000000000001</v>
      </c>
      <c r="AR87" s="86">
        <v>0</v>
      </c>
      <c r="AS87" s="86">
        <v>0</v>
      </c>
      <c r="AT87" s="97">
        <v>0.708970792767733</v>
      </c>
      <c r="AX87" s="86">
        <v>0.02</v>
      </c>
      <c r="AY87" s="86">
        <v>0</v>
      </c>
      <c r="AZ87" s="86">
        <v>0</v>
      </c>
      <c r="BA87" s="86">
        <v>2.8559999999999999</v>
      </c>
      <c r="BC87" s="86">
        <v>2.8559999999999999</v>
      </c>
      <c r="BF87" s="86">
        <v>0</v>
      </c>
      <c r="BG87" s="86">
        <v>0</v>
      </c>
      <c r="BH87" s="86">
        <v>2.8559999999999999</v>
      </c>
      <c r="BI87" s="86">
        <v>0</v>
      </c>
      <c r="BJ87" s="86">
        <v>0.02</v>
      </c>
      <c r="BK87" s="86">
        <v>0</v>
      </c>
      <c r="BL87" s="86">
        <v>0</v>
      </c>
      <c r="BM87" s="86">
        <v>0</v>
      </c>
      <c r="BN87" s="86" t="s">
        <v>6</v>
      </c>
      <c r="BO87" s="86" t="s">
        <v>6</v>
      </c>
      <c r="BP87" s="86">
        <v>2.8759999999999999</v>
      </c>
      <c r="BS87" s="98">
        <v>0</v>
      </c>
      <c r="BT87" s="98">
        <v>0</v>
      </c>
      <c r="BU87" s="98">
        <v>1</v>
      </c>
      <c r="BV87" s="98">
        <v>0</v>
      </c>
      <c r="BX87" s="98">
        <v>1</v>
      </c>
    </row>
    <row r="88" spans="1:76" x14ac:dyDescent="0.35">
      <c r="A88" s="96" t="s">
        <v>127</v>
      </c>
      <c r="B88" s="96" t="s">
        <v>128</v>
      </c>
      <c r="C88" s="86">
        <v>0</v>
      </c>
      <c r="D88" s="86">
        <v>0</v>
      </c>
      <c r="E88" s="86">
        <v>0</v>
      </c>
      <c r="F88" s="86">
        <v>0</v>
      </c>
      <c r="G88" s="86">
        <v>0</v>
      </c>
      <c r="H88" s="86">
        <v>0</v>
      </c>
      <c r="I88" s="86">
        <v>0</v>
      </c>
      <c r="J88" s="86">
        <v>0</v>
      </c>
      <c r="K88" s="86">
        <v>0</v>
      </c>
      <c r="L88" s="86">
        <v>0</v>
      </c>
      <c r="M88" s="86">
        <v>0</v>
      </c>
      <c r="N88" s="86">
        <v>14.141</v>
      </c>
      <c r="O88" s="86">
        <v>0</v>
      </c>
      <c r="P88" s="86">
        <v>0</v>
      </c>
      <c r="Q88" s="86">
        <v>0</v>
      </c>
      <c r="R88" s="86">
        <v>0</v>
      </c>
      <c r="S88" s="86">
        <v>0</v>
      </c>
      <c r="T88" s="86">
        <v>0</v>
      </c>
      <c r="U88" s="86">
        <v>0</v>
      </c>
      <c r="V88" s="86">
        <v>0</v>
      </c>
      <c r="W88" s="86">
        <v>0</v>
      </c>
      <c r="X88" s="86">
        <v>0</v>
      </c>
      <c r="Y88" s="86">
        <v>0.47399999999999998</v>
      </c>
      <c r="Z88" s="86">
        <v>0</v>
      </c>
      <c r="AA88" s="86">
        <v>0</v>
      </c>
      <c r="AB88" s="86">
        <v>0</v>
      </c>
      <c r="AC88" s="86">
        <v>0</v>
      </c>
      <c r="AD88" s="86">
        <v>0</v>
      </c>
      <c r="AE88" s="86">
        <v>0</v>
      </c>
      <c r="AF88" s="86">
        <v>0</v>
      </c>
      <c r="AG88" s="86">
        <v>0</v>
      </c>
      <c r="AH88" s="86">
        <v>0</v>
      </c>
      <c r="AI88" s="86">
        <v>0</v>
      </c>
      <c r="AJ88" s="86">
        <v>0</v>
      </c>
      <c r="AK88" s="86">
        <v>0</v>
      </c>
      <c r="AL88" s="86">
        <v>0.29699999999999999</v>
      </c>
      <c r="AM88" s="86">
        <v>0</v>
      </c>
      <c r="AO88" s="86">
        <v>14.912000000000001</v>
      </c>
      <c r="AP88" s="86">
        <v>14.912000000000001</v>
      </c>
      <c r="AQ88" s="86">
        <v>12.273999999999999</v>
      </c>
      <c r="AR88" s="86">
        <v>0</v>
      </c>
      <c r="AS88" s="86">
        <v>0</v>
      </c>
      <c r="AT88" s="97">
        <v>0.82309549356223166</v>
      </c>
      <c r="AX88" s="86">
        <v>0.29699999999999999</v>
      </c>
      <c r="AY88" s="86">
        <v>0</v>
      </c>
      <c r="AZ88" s="86">
        <v>14.141</v>
      </c>
      <c r="BA88" s="86">
        <v>0</v>
      </c>
      <c r="BC88" s="86">
        <v>14.615</v>
      </c>
      <c r="BF88" s="86">
        <v>0</v>
      </c>
      <c r="BG88" s="86">
        <v>0</v>
      </c>
      <c r="BH88" s="86">
        <v>14.615</v>
      </c>
      <c r="BI88" s="86">
        <v>0</v>
      </c>
      <c r="BJ88" s="86">
        <v>0.29699999999999999</v>
      </c>
      <c r="BK88" s="86">
        <v>0</v>
      </c>
      <c r="BL88" s="86">
        <v>0</v>
      </c>
      <c r="BM88" s="86">
        <v>0</v>
      </c>
      <c r="BN88" s="86" t="s">
        <v>6</v>
      </c>
      <c r="BO88" s="86" t="s">
        <v>6</v>
      </c>
      <c r="BP88" s="86">
        <v>14.912000000000001</v>
      </c>
      <c r="BS88" s="98">
        <v>0</v>
      </c>
      <c r="BT88" s="98">
        <v>0</v>
      </c>
      <c r="BU88" s="98">
        <v>1</v>
      </c>
      <c r="BV88" s="98">
        <v>0</v>
      </c>
      <c r="BX88" s="98">
        <v>1</v>
      </c>
    </row>
    <row r="89" spans="1:76" x14ac:dyDescent="0.35">
      <c r="A89" s="96" t="s">
        <v>127</v>
      </c>
      <c r="B89" s="96" t="s">
        <v>129</v>
      </c>
      <c r="C89" s="86">
        <v>0</v>
      </c>
      <c r="D89" s="86">
        <v>0</v>
      </c>
      <c r="E89" s="86">
        <v>0</v>
      </c>
      <c r="F89" s="86">
        <v>0</v>
      </c>
      <c r="G89" s="86">
        <v>0</v>
      </c>
      <c r="H89" s="86">
        <v>0</v>
      </c>
      <c r="I89" s="86">
        <v>0</v>
      </c>
      <c r="J89" s="86">
        <v>0</v>
      </c>
      <c r="K89" s="86">
        <v>0</v>
      </c>
      <c r="L89" s="86">
        <v>0</v>
      </c>
      <c r="M89" s="86">
        <v>0</v>
      </c>
      <c r="N89" s="86">
        <v>0</v>
      </c>
      <c r="O89" s="86">
        <v>0</v>
      </c>
      <c r="P89" s="86">
        <v>0</v>
      </c>
      <c r="Q89" s="86">
        <v>0</v>
      </c>
      <c r="R89" s="86">
        <v>0</v>
      </c>
      <c r="S89" s="86">
        <v>0</v>
      </c>
      <c r="T89" s="86">
        <v>0</v>
      </c>
      <c r="U89" s="86">
        <v>0</v>
      </c>
      <c r="V89" s="86">
        <v>0</v>
      </c>
      <c r="W89" s="86">
        <v>0</v>
      </c>
      <c r="X89" s="86">
        <v>0</v>
      </c>
      <c r="Y89" s="86">
        <v>0.312</v>
      </c>
      <c r="Z89" s="86">
        <v>0</v>
      </c>
      <c r="AA89" s="86">
        <v>0</v>
      </c>
      <c r="AB89" s="86">
        <v>0</v>
      </c>
      <c r="AC89" s="86">
        <v>0</v>
      </c>
      <c r="AD89" s="86">
        <v>9.8964700000000008</v>
      </c>
      <c r="AE89" s="86">
        <v>0</v>
      </c>
      <c r="AF89" s="86">
        <v>0</v>
      </c>
      <c r="AG89" s="86">
        <v>0</v>
      </c>
      <c r="AH89" s="86">
        <v>0</v>
      </c>
      <c r="AI89" s="86">
        <v>0</v>
      </c>
      <c r="AJ89" s="86">
        <v>0</v>
      </c>
      <c r="AK89" s="86">
        <v>0</v>
      </c>
      <c r="AL89" s="86">
        <v>3.6999999999999998E-2</v>
      </c>
      <c r="AM89" s="86">
        <v>0</v>
      </c>
      <c r="AO89" s="86">
        <v>10.245470000000001</v>
      </c>
      <c r="AP89" s="86">
        <v>10.245470000000001</v>
      </c>
      <c r="AQ89" s="86">
        <v>7.157</v>
      </c>
      <c r="AR89" s="86">
        <v>0</v>
      </c>
      <c r="AS89" s="86">
        <v>0</v>
      </c>
      <c r="AT89" s="97">
        <v>0.69855262862513867</v>
      </c>
      <c r="AX89" s="86">
        <v>3.6999999999999998E-2</v>
      </c>
      <c r="AY89" s="86">
        <v>9.8964700000000008</v>
      </c>
      <c r="AZ89" s="86">
        <v>0</v>
      </c>
      <c r="BA89" s="86">
        <v>0</v>
      </c>
      <c r="BC89" s="86">
        <v>10.20847</v>
      </c>
      <c r="BF89" s="86">
        <v>0</v>
      </c>
      <c r="BG89" s="86">
        <v>0</v>
      </c>
      <c r="BH89" s="86">
        <v>10.20847</v>
      </c>
      <c r="BI89" s="86">
        <v>0</v>
      </c>
      <c r="BJ89" s="86">
        <v>3.6999999999999998E-2</v>
      </c>
      <c r="BK89" s="86">
        <v>0</v>
      </c>
      <c r="BL89" s="86">
        <v>0</v>
      </c>
      <c r="BM89" s="86">
        <v>0</v>
      </c>
      <c r="BN89" s="86" t="s">
        <v>6</v>
      </c>
      <c r="BO89" s="86" t="s">
        <v>6</v>
      </c>
      <c r="BP89" s="86">
        <v>10.245470000000001</v>
      </c>
      <c r="BS89" s="98">
        <v>0</v>
      </c>
      <c r="BT89" s="98">
        <v>0</v>
      </c>
      <c r="BU89" s="98">
        <v>1</v>
      </c>
      <c r="BV89" s="98">
        <v>0</v>
      </c>
      <c r="BX89" s="98">
        <v>1</v>
      </c>
    </row>
    <row r="90" spans="1:76" x14ac:dyDescent="0.35">
      <c r="A90" s="96" t="s">
        <v>127</v>
      </c>
      <c r="B90" s="96" t="s">
        <v>131</v>
      </c>
      <c r="C90" s="86">
        <v>0</v>
      </c>
      <c r="D90" s="86">
        <v>0</v>
      </c>
      <c r="E90" s="86">
        <v>0</v>
      </c>
      <c r="F90" s="86">
        <v>0</v>
      </c>
      <c r="G90" s="86">
        <v>0</v>
      </c>
      <c r="H90" s="86">
        <v>0</v>
      </c>
      <c r="I90" s="86">
        <v>0</v>
      </c>
      <c r="J90" s="86">
        <v>0</v>
      </c>
      <c r="K90" s="86">
        <v>0</v>
      </c>
      <c r="L90" s="86">
        <v>0</v>
      </c>
      <c r="M90" s="86">
        <v>0</v>
      </c>
      <c r="N90" s="86">
        <v>0</v>
      </c>
      <c r="O90" s="86">
        <v>0</v>
      </c>
      <c r="P90" s="86">
        <v>0</v>
      </c>
      <c r="Q90" s="86">
        <v>0</v>
      </c>
      <c r="R90" s="86">
        <v>0</v>
      </c>
      <c r="S90" s="86">
        <v>0</v>
      </c>
      <c r="T90" s="86">
        <v>0</v>
      </c>
      <c r="U90" s="86">
        <v>0</v>
      </c>
      <c r="V90" s="86">
        <v>0</v>
      </c>
      <c r="W90" s="86">
        <v>5.7549999999999999</v>
      </c>
      <c r="X90" s="86">
        <v>0</v>
      </c>
      <c r="Y90" s="86">
        <v>0.14799999999999999</v>
      </c>
      <c r="Z90" s="86">
        <v>0</v>
      </c>
      <c r="AA90" s="86">
        <v>0</v>
      </c>
      <c r="AB90" s="86">
        <v>0</v>
      </c>
      <c r="AC90" s="86">
        <v>0</v>
      </c>
      <c r="AD90" s="86">
        <v>0</v>
      </c>
      <c r="AE90" s="86">
        <v>0</v>
      </c>
      <c r="AF90" s="86">
        <v>0</v>
      </c>
      <c r="AG90" s="86">
        <v>0</v>
      </c>
      <c r="AH90" s="86">
        <v>0</v>
      </c>
      <c r="AI90" s="86">
        <v>0</v>
      </c>
      <c r="AJ90" s="86">
        <v>13.84</v>
      </c>
      <c r="AK90" s="86">
        <v>0</v>
      </c>
      <c r="AL90" s="86">
        <v>2E-3</v>
      </c>
      <c r="AM90" s="86">
        <v>0</v>
      </c>
      <c r="AO90" s="86">
        <v>19.744999999999997</v>
      </c>
      <c r="AP90" s="86">
        <v>19.744999999999997</v>
      </c>
      <c r="AQ90" s="86">
        <v>14.733000000000001</v>
      </c>
      <c r="AR90" s="86">
        <v>0</v>
      </c>
      <c r="AS90" s="86">
        <v>0</v>
      </c>
      <c r="AT90" s="97">
        <v>0.74616358571790342</v>
      </c>
      <c r="AX90" s="86">
        <v>2E-3</v>
      </c>
      <c r="AY90" s="86">
        <v>0</v>
      </c>
      <c r="AZ90" s="86">
        <v>0</v>
      </c>
      <c r="BA90" s="86">
        <v>0</v>
      </c>
      <c r="BC90" s="86">
        <v>5.9029999999999996</v>
      </c>
      <c r="BF90" s="86">
        <v>0</v>
      </c>
      <c r="BG90" s="86">
        <v>0</v>
      </c>
      <c r="BH90" s="86">
        <v>5.9029999999999996</v>
      </c>
      <c r="BI90" s="86">
        <v>13.84</v>
      </c>
      <c r="BJ90" s="86">
        <v>2E-3</v>
      </c>
      <c r="BK90" s="86">
        <v>0</v>
      </c>
      <c r="BL90" s="86">
        <v>0</v>
      </c>
      <c r="BM90" s="86">
        <v>0</v>
      </c>
      <c r="BN90" s="86" t="s">
        <v>6</v>
      </c>
      <c r="BO90" s="86" t="s">
        <v>6</v>
      </c>
      <c r="BP90" s="86">
        <v>19.744999999999997</v>
      </c>
      <c r="BS90" s="98">
        <v>0</v>
      </c>
      <c r="BT90" s="98">
        <v>0</v>
      </c>
      <c r="BU90" s="98">
        <v>0.29906305393770577</v>
      </c>
      <c r="BV90" s="98">
        <v>0.70093694606229429</v>
      </c>
      <c r="BX90" s="98">
        <v>1</v>
      </c>
    </row>
    <row r="91" spans="1:76" x14ac:dyDescent="0.35">
      <c r="A91" s="96" t="s">
        <v>127</v>
      </c>
      <c r="B91" s="96" t="s">
        <v>132</v>
      </c>
      <c r="C91" s="86">
        <v>0</v>
      </c>
      <c r="D91" s="86">
        <v>0</v>
      </c>
      <c r="E91" s="86">
        <v>0</v>
      </c>
      <c r="F91" s="86">
        <v>0</v>
      </c>
      <c r="G91" s="86">
        <v>0</v>
      </c>
      <c r="H91" s="86">
        <v>0</v>
      </c>
      <c r="I91" s="86">
        <v>0</v>
      </c>
      <c r="J91" s="86">
        <v>0.75764699999999996</v>
      </c>
      <c r="K91" s="86">
        <v>0</v>
      </c>
      <c r="L91" s="86">
        <v>0</v>
      </c>
      <c r="M91" s="86">
        <v>36.244999999999997</v>
      </c>
      <c r="N91" s="86">
        <v>85.186999999999998</v>
      </c>
      <c r="O91" s="86">
        <v>0</v>
      </c>
      <c r="P91" s="86">
        <v>18.306999999999999</v>
      </c>
      <c r="Q91" s="86">
        <v>3.7090000000000001</v>
      </c>
      <c r="R91" s="86">
        <v>0</v>
      </c>
      <c r="S91" s="86">
        <v>0</v>
      </c>
      <c r="T91" s="86">
        <v>0</v>
      </c>
      <c r="U91" s="86">
        <v>0</v>
      </c>
      <c r="V91" s="86">
        <v>0</v>
      </c>
      <c r="W91" s="86">
        <v>9.8960000000000008</v>
      </c>
      <c r="X91" s="86">
        <v>0</v>
      </c>
      <c r="Y91" s="86">
        <v>0</v>
      </c>
      <c r="Z91" s="86">
        <v>0</v>
      </c>
      <c r="AA91" s="86">
        <v>0</v>
      </c>
      <c r="AB91" s="86">
        <v>0</v>
      </c>
      <c r="AC91" s="86">
        <v>0</v>
      </c>
      <c r="AD91" s="86">
        <v>0</v>
      </c>
      <c r="AE91" s="86">
        <v>0</v>
      </c>
      <c r="AF91" s="86">
        <v>0</v>
      </c>
      <c r="AG91" s="86">
        <v>9.2780000000000005</v>
      </c>
      <c r="AH91" s="86">
        <v>14.528</v>
      </c>
      <c r="AI91" s="86">
        <v>30.725000000000001</v>
      </c>
      <c r="AJ91" s="86">
        <v>0</v>
      </c>
      <c r="AK91" s="86">
        <v>0</v>
      </c>
      <c r="AL91" s="86">
        <v>5.3109999999999999</v>
      </c>
      <c r="AM91" s="86">
        <v>0</v>
      </c>
      <c r="AO91" s="86">
        <v>213.943647</v>
      </c>
      <c r="AP91" s="86">
        <v>213.943647</v>
      </c>
      <c r="AQ91" s="86">
        <v>174.447</v>
      </c>
      <c r="AR91" s="86">
        <v>0</v>
      </c>
      <c r="AS91" s="86">
        <v>0</v>
      </c>
      <c r="AT91" s="97">
        <v>0.81538761466471588</v>
      </c>
      <c r="AX91" s="86">
        <v>14.589</v>
      </c>
      <c r="AY91" s="86">
        <v>0</v>
      </c>
      <c r="AZ91" s="86">
        <v>143.44799999999998</v>
      </c>
      <c r="BA91" s="86">
        <v>0</v>
      </c>
      <c r="BC91" s="86">
        <v>153.34399999999999</v>
      </c>
      <c r="BF91" s="86">
        <v>0</v>
      </c>
      <c r="BG91" s="86">
        <v>0</v>
      </c>
      <c r="BH91" s="86">
        <v>153.34399999999999</v>
      </c>
      <c r="BI91" s="86">
        <v>46.010647000000006</v>
      </c>
      <c r="BJ91" s="86">
        <v>14.589</v>
      </c>
      <c r="BK91" s="86">
        <v>0</v>
      </c>
      <c r="BL91" s="86">
        <v>0</v>
      </c>
      <c r="BM91" s="86">
        <v>0</v>
      </c>
      <c r="BN91" s="86" t="s">
        <v>6</v>
      </c>
      <c r="BO91" s="86" t="s">
        <v>6</v>
      </c>
      <c r="BP91" s="86">
        <v>213.943647</v>
      </c>
      <c r="BS91" s="98">
        <v>0</v>
      </c>
      <c r="BT91" s="98">
        <v>0</v>
      </c>
      <c r="BU91" s="98">
        <v>0.7849403445945744</v>
      </c>
      <c r="BV91" s="98">
        <v>0.21505965540542554</v>
      </c>
      <c r="BX91" s="98">
        <v>1</v>
      </c>
    </row>
    <row r="92" spans="1:76" x14ac:dyDescent="0.35">
      <c r="A92" s="96" t="s">
        <v>134</v>
      </c>
      <c r="B92" s="96" t="s">
        <v>135</v>
      </c>
      <c r="C92" s="86">
        <v>0</v>
      </c>
      <c r="D92" s="86">
        <v>1.5</v>
      </c>
      <c r="E92" s="86">
        <v>0</v>
      </c>
      <c r="F92" s="86">
        <v>0</v>
      </c>
      <c r="G92" s="86">
        <v>0</v>
      </c>
      <c r="H92" s="86">
        <v>0</v>
      </c>
      <c r="I92" s="86">
        <v>0</v>
      </c>
      <c r="J92" s="86">
        <v>0</v>
      </c>
      <c r="K92" s="86">
        <v>0</v>
      </c>
      <c r="L92" s="86">
        <v>0</v>
      </c>
      <c r="M92" s="86">
        <v>2.7061899999999999</v>
      </c>
      <c r="N92" s="86">
        <v>0</v>
      </c>
      <c r="O92" s="86">
        <v>64.2547</v>
      </c>
      <c r="P92" s="86">
        <v>66.266999999999996</v>
      </c>
      <c r="Q92" s="86">
        <v>0</v>
      </c>
      <c r="R92" s="86">
        <v>11.5306</v>
      </c>
      <c r="S92" s="86">
        <v>0</v>
      </c>
      <c r="T92" s="86">
        <v>0</v>
      </c>
      <c r="U92" s="86">
        <v>0</v>
      </c>
      <c r="V92" s="86">
        <v>0</v>
      </c>
      <c r="W92" s="86">
        <v>0</v>
      </c>
      <c r="X92" s="86">
        <v>0</v>
      </c>
      <c r="Y92" s="86">
        <v>0</v>
      </c>
      <c r="Z92" s="86">
        <v>0</v>
      </c>
      <c r="AA92" s="86">
        <v>0</v>
      </c>
      <c r="AB92" s="86">
        <v>0</v>
      </c>
      <c r="AC92" s="86">
        <v>0</v>
      </c>
      <c r="AD92" s="86">
        <v>0</v>
      </c>
      <c r="AE92" s="86">
        <v>9.4664400000000004</v>
      </c>
      <c r="AF92" s="86">
        <v>0</v>
      </c>
      <c r="AG92" s="86">
        <v>0</v>
      </c>
      <c r="AH92" s="86">
        <v>0</v>
      </c>
      <c r="AI92" s="86">
        <v>25.3</v>
      </c>
      <c r="AJ92" s="86">
        <v>0</v>
      </c>
      <c r="AK92" s="86">
        <v>0</v>
      </c>
      <c r="AL92" s="86">
        <v>5.9161599999999996</v>
      </c>
      <c r="AM92" s="86">
        <v>0</v>
      </c>
      <c r="AO92" s="86">
        <v>186.94109</v>
      </c>
      <c r="AP92" s="86">
        <v>186.94109</v>
      </c>
      <c r="AQ92" s="86">
        <v>141.4</v>
      </c>
      <c r="AR92" s="86">
        <v>0</v>
      </c>
      <c r="AS92" s="86">
        <v>0</v>
      </c>
      <c r="AT92" s="97">
        <v>0.75638801506934616</v>
      </c>
      <c r="AX92" s="86">
        <v>5.9161599999999996</v>
      </c>
      <c r="AY92" s="86">
        <v>0</v>
      </c>
      <c r="AZ92" s="86">
        <v>133.22789</v>
      </c>
      <c r="BA92" s="86">
        <v>11.5306</v>
      </c>
      <c r="BC92" s="86">
        <v>144.75848999999999</v>
      </c>
      <c r="BF92" s="86">
        <v>1.5</v>
      </c>
      <c r="BG92" s="86">
        <v>9.4664400000000004</v>
      </c>
      <c r="BH92" s="86">
        <v>144.75848999999999</v>
      </c>
      <c r="BI92" s="86">
        <v>25.3</v>
      </c>
      <c r="BJ92" s="86">
        <v>5.9161599999999996</v>
      </c>
      <c r="BK92" s="86">
        <v>0</v>
      </c>
      <c r="BL92" s="86">
        <v>0</v>
      </c>
      <c r="BM92" s="86">
        <v>0</v>
      </c>
      <c r="BN92" s="86" t="s">
        <v>6</v>
      </c>
      <c r="BO92" s="86" t="s">
        <v>6</v>
      </c>
      <c r="BP92" s="86">
        <v>186.94109</v>
      </c>
      <c r="BS92" s="98">
        <v>8.0239181230835881E-3</v>
      </c>
      <c r="BT92" s="98">
        <v>5.0638626318055602E-2</v>
      </c>
      <c r="BU92" s="98">
        <v>0.80600070321618422</v>
      </c>
      <c r="BV92" s="98">
        <v>0.1353367523426765</v>
      </c>
      <c r="BX92" s="98">
        <v>0.99999999999999989</v>
      </c>
    </row>
    <row r="93" spans="1:76" x14ac:dyDescent="0.35">
      <c r="A93" s="96" t="s">
        <v>134</v>
      </c>
      <c r="B93" s="96" t="s">
        <v>136</v>
      </c>
      <c r="C93" s="86">
        <v>0</v>
      </c>
      <c r="D93" s="86">
        <v>0</v>
      </c>
      <c r="E93" s="86">
        <v>0</v>
      </c>
      <c r="F93" s="86">
        <v>0</v>
      </c>
      <c r="G93" s="86">
        <v>0</v>
      </c>
      <c r="H93" s="86">
        <v>0</v>
      </c>
      <c r="I93" s="86">
        <v>0</v>
      </c>
      <c r="J93" s="86">
        <v>0</v>
      </c>
      <c r="K93" s="86">
        <v>0</v>
      </c>
      <c r="L93" s="86">
        <v>0</v>
      </c>
      <c r="M93" s="86">
        <v>4.8581600000000003E-2</v>
      </c>
      <c r="N93" s="86">
        <v>0</v>
      </c>
      <c r="O93" s="86">
        <v>1.21454</v>
      </c>
      <c r="P93" s="86">
        <v>1.2561800000000001</v>
      </c>
      <c r="Q93" s="86">
        <v>0</v>
      </c>
      <c r="R93" s="86">
        <v>0.21892500000000001</v>
      </c>
      <c r="S93" s="86">
        <v>0</v>
      </c>
      <c r="T93" s="86">
        <v>0</v>
      </c>
      <c r="U93" s="86">
        <v>0</v>
      </c>
      <c r="V93" s="86">
        <v>0</v>
      </c>
      <c r="W93" s="86">
        <v>0</v>
      </c>
      <c r="X93" s="86">
        <v>0</v>
      </c>
      <c r="Y93" s="86">
        <v>0</v>
      </c>
      <c r="Z93" s="86">
        <v>0</v>
      </c>
      <c r="AA93" s="86">
        <v>0</v>
      </c>
      <c r="AB93" s="86">
        <v>0</v>
      </c>
      <c r="AC93" s="86">
        <v>0</v>
      </c>
      <c r="AD93" s="86">
        <v>0</v>
      </c>
      <c r="AE93" s="86">
        <v>0</v>
      </c>
      <c r="AF93" s="86">
        <v>0</v>
      </c>
      <c r="AG93" s="86">
        <v>0</v>
      </c>
      <c r="AH93" s="86">
        <v>0</v>
      </c>
      <c r="AI93" s="86">
        <v>0.48</v>
      </c>
      <c r="AJ93" s="86">
        <v>0</v>
      </c>
      <c r="AK93" s="86">
        <v>0</v>
      </c>
      <c r="AL93" s="86">
        <v>0.112037</v>
      </c>
      <c r="AM93" s="86">
        <v>0</v>
      </c>
      <c r="AO93" s="86">
        <v>3.3302635999999999</v>
      </c>
      <c r="AP93" s="86">
        <v>3.3302635999999999</v>
      </c>
      <c r="AQ93" s="86">
        <v>2.68</v>
      </c>
      <c r="AR93" s="86">
        <v>0</v>
      </c>
      <c r="AS93" s="86">
        <v>0</v>
      </c>
      <c r="AT93" s="97">
        <v>0.80474110217581585</v>
      </c>
      <c r="AX93" s="86">
        <v>0.112037</v>
      </c>
      <c r="AY93" s="86">
        <v>0</v>
      </c>
      <c r="AZ93" s="86">
        <v>2.5193015999999999</v>
      </c>
      <c r="BA93" s="86">
        <v>0.21892500000000001</v>
      </c>
      <c r="BC93" s="86">
        <v>2.7382266</v>
      </c>
      <c r="BF93" s="86">
        <v>0</v>
      </c>
      <c r="BG93" s="86">
        <v>0</v>
      </c>
      <c r="BH93" s="86">
        <v>2.7382266</v>
      </c>
      <c r="BI93" s="86">
        <v>0.48</v>
      </c>
      <c r="BJ93" s="86">
        <v>0.112037</v>
      </c>
      <c r="BK93" s="86">
        <v>0</v>
      </c>
      <c r="BL93" s="86">
        <v>0</v>
      </c>
      <c r="BM93" s="86">
        <v>0</v>
      </c>
      <c r="BN93" s="86" t="s">
        <v>6</v>
      </c>
      <c r="BO93" s="86" t="s">
        <v>6</v>
      </c>
      <c r="BP93" s="86">
        <v>3.3302635999999999</v>
      </c>
      <c r="BS93" s="98">
        <v>0</v>
      </c>
      <c r="BT93" s="98">
        <v>0</v>
      </c>
      <c r="BU93" s="98">
        <v>0.85586726528194346</v>
      </c>
      <c r="BV93" s="98">
        <v>0.14413273471805654</v>
      </c>
      <c r="BX93" s="98">
        <v>1</v>
      </c>
    </row>
    <row r="94" spans="1:76" x14ac:dyDescent="0.35">
      <c r="A94" s="96" t="s">
        <v>137</v>
      </c>
      <c r="B94" s="96" t="s">
        <v>138</v>
      </c>
      <c r="C94" s="86">
        <v>0</v>
      </c>
      <c r="D94" s="86">
        <v>0</v>
      </c>
      <c r="E94" s="86">
        <v>0</v>
      </c>
      <c r="F94" s="86">
        <v>3.5788199999999999</v>
      </c>
      <c r="G94" s="86">
        <v>0</v>
      </c>
      <c r="H94" s="86">
        <v>0</v>
      </c>
      <c r="I94" s="86">
        <v>0</v>
      </c>
      <c r="J94" s="86">
        <v>0</v>
      </c>
      <c r="K94" s="86">
        <v>0</v>
      </c>
      <c r="L94" s="86">
        <v>57.253599999999999</v>
      </c>
      <c r="M94" s="86">
        <v>70.890500000000003</v>
      </c>
      <c r="N94" s="86">
        <v>26.9619</v>
      </c>
      <c r="O94" s="86">
        <v>0</v>
      </c>
      <c r="P94" s="86">
        <v>17.8674</v>
      </c>
      <c r="Q94" s="86">
        <v>181.93799999999999</v>
      </c>
      <c r="R94" s="86">
        <v>0</v>
      </c>
      <c r="S94" s="86">
        <v>0</v>
      </c>
      <c r="T94" s="86">
        <v>0</v>
      </c>
      <c r="U94" s="86">
        <v>0</v>
      </c>
      <c r="V94" s="86">
        <v>0</v>
      </c>
      <c r="W94" s="86">
        <v>6.8479999999999999</v>
      </c>
      <c r="X94" s="86">
        <v>0</v>
      </c>
      <c r="Y94" s="86">
        <v>0</v>
      </c>
      <c r="Z94" s="86">
        <v>0</v>
      </c>
      <c r="AA94" s="86">
        <v>0</v>
      </c>
      <c r="AB94" s="86">
        <v>0</v>
      </c>
      <c r="AC94" s="86">
        <v>0</v>
      </c>
      <c r="AD94" s="86">
        <v>0</v>
      </c>
      <c r="AE94" s="86">
        <v>0</v>
      </c>
      <c r="AF94" s="86">
        <v>0</v>
      </c>
      <c r="AG94" s="86">
        <v>0</v>
      </c>
      <c r="AH94" s="86">
        <v>0</v>
      </c>
      <c r="AI94" s="86">
        <v>70.66</v>
      </c>
      <c r="AJ94" s="86">
        <v>310.28800000000001</v>
      </c>
      <c r="AK94" s="86">
        <v>0</v>
      </c>
      <c r="AL94" s="86">
        <v>10.071999999999999</v>
      </c>
      <c r="AM94" s="86">
        <v>0</v>
      </c>
      <c r="AO94" s="86">
        <v>756.35822000000007</v>
      </c>
      <c r="AP94" s="86">
        <v>756.35822000000007</v>
      </c>
      <c r="AQ94" s="86">
        <v>662.10699999999997</v>
      </c>
      <c r="AR94" s="86">
        <v>0</v>
      </c>
      <c r="AS94" s="86">
        <v>0</v>
      </c>
      <c r="AT94" s="97">
        <v>0.87538811966636643</v>
      </c>
      <c r="AX94" s="86">
        <v>10.071999999999999</v>
      </c>
      <c r="AY94" s="86">
        <v>0</v>
      </c>
      <c r="AZ94" s="86">
        <v>297.65780000000001</v>
      </c>
      <c r="BA94" s="86">
        <v>0</v>
      </c>
      <c r="BC94" s="86">
        <v>361.75939999999997</v>
      </c>
      <c r="BF94" s="86">
        <v>3.5788199999999999</v>
      </c>
      <c r="BG94" s="86">
        <v>0</v>
      </c>
      <c r="BH94" s="86">
        <v>304.50580000000002</v>
      </c>
      <c r="BI94" s="86">
        <v>438.20159999999998</v>
      </c>
      <c r="BJ94" s="86">
        <v>10.071999999999999</v>
      </c>
      <c r="BK94" s="86">
        <v>0</v>
      </c>
      <c r="BL94" s="86">
        <v>0</v>
      </c>
      <c r="BM94" s="86">
        <v>0</v>
      </c>
      <c r="BN94" s="86" t="s">
        <v>6</v>
      </c>
      <c r="BO94" s="86" t="s">
        <v>6</v>
      </c>
      <c r="BP94" s="86">
        <v>756.35821999999996</v>
      </c>
      <c r="BS94" s="98">
        <v>4.7316468643654064E-3</v>
      </c>
      <c r="BT94" s="98">
        <v>0</v>
      </c>
      <c r="BU94" s="98">
        <v>0.41591112740203978</v>
      </c>
      <c r="BV94" s="98">
        <v>0.57935722573359483</v>
      </c>
      <c r="BX94" s="98">
        <v>1</v>
      </c>
    </row>
    <row r="95" spans="1:76" x14ac:dyDescent="0.35">
      <c r="A95" s="96" t="s">
        <v>140</v>
      </c>
      <c r="B95" s="96" t="s">
        <v>142</v>
      </c>
      <c r="C95" s="86">
        <v>0</v>
      </c>
      <c r="D95" s="86">
        <v>64.061999999999998</v>
      </c>
      <c r="E95" s="86">
        <v>0</v>
      </c>
      <c r="F95" s="86">
        <v>22.158999999999999</v>
      </c>
      <c r="G95" s="86">
        <v>110.357</v>
      </c>
      <c r="H95" s="86">
        <v>0</v>
      </c>
      <c r="I95" s="86">
        <v>925.09400000000005</v>
      </c>
      <c r="J95" s="86">
        <v>0</v>
      </c>
      <c r="K95" s="86">
        <v>0</v>
      </c>
      <c r="L95" s="86">
        <v>0</v>
      </c>
      <c r="M95" s="86">
        <v>26.597000000000001</v>
      </c>
      <c r="N95" s="86">
        <v>43.573</v>
      </c>
      <c r="O95" s="86">
        <v>0</v>
      </c>
      <c r="P95" s="86">
        <v>13.128</v>
      </c>
      <c r="Q95" s="86">
        <v>13.795999999999999</v>
      </c>
      <c r="R95" s="86">
        <v>118.607</v>
      </c>
      <c r="S95" s="86">
        <v>0</v>
      </c>
      <c r="T95" s="86">
        <v>0</v>
      </c>
      <c r="U95" s="86">
        <v>0</v>
      </c>
      <c r="V95" s="86">
        <v>0</v>
      </c>
      <c r="W95" s="86">
        <v>44.158099999999997</v>
      </c>
      <c r="X95" s="86">
        <v>119.938</v>
      </c>
      <c r="Y95" s="86">
        <v>0</v>
      </c>
      <c r="Z95" s="86">
        <v>0</v>
      </c>
      <c r="AA95" s="86">
        <v>0</v>
      </c>
      <c r="AB95" s="86">
        <v>0</v>
      </c>
      <c r="AC95" s="86">
        <v>0</v>
      </c>
      <c r="AD95" s="86">
        <v>0</v>
      </c>
      <c r="AE95" s="86">
        <v>0</v>
      </c>
      <c r="AF95" s="86">
        <v>0</v>
      </c>
      <c r="AG95" s="86">
        <v>98.063000000000002</v>
      </c>
      <c r="AH95" s="86">
        <v>228.566</v>
      </c>
      <c r="AI95" s="86">
        <v>428.387</v>
      </c>
      <c r="AJ95" s="86">
        <v>1362.81</v>
      </c>
      <c r="AK95" s="86">
        <v>0</v>
      </c>
      <c r="AL95" s="86">
        <v>63.424999999999997</v>
      </c>
      <c r="AM95" s="86">
        <v>149.67599999999999</v>
      </c>
      <c r="AO95" s="86">
        <v>3682.7201000000005</v>
      </c>
      <c r="AP95" s="86">
        <v>3832.3961000000004</v>
      </c>
      <c r="AQ95" s="86">
        <v>3143.35</v>
      </c>
      <c r="AR95" s="86">
        <v>244.48499999999999</v>
      </c>
      <c r="AS95" s="86">
        <v>199.1</v>
      </c>
      <c r="AT95" s="97">
        <v>0.82020488435420325</v>
      </c>
      <c r="AX95" s="86">
        <v>161.488</v>
      </c>
      <c r="AY95" s="86">
        <v>0</v>
      </c>
      <c r="AZ95" s="86">
        <v>97.093999999999994</v>
      </c>
      <c r="BA95" s="86">
        <v>118.607</v>
      </c>
      <c r="BC95" s="86">
        <v>379.7971</v>
      </c>
      <c r="BF95" s="86">
        <v>196.578</v>
      </c>
      <c r="BG95" s="86">
        <v>0</v>
      </c>
      <c r="BH95" s="86">
        <v>259.85910000000001</v>
      </c>
      <c r="BI95" s="86">
        <v>3064.7950000000001</v>
      </c>
      <c r="BJ95" s="86">
        <v>161.488</v>
      </c>
      <c r="BK95" s="86">
        <v>0</v>
      </c>
      <c r="BL95" s="86">
        <v>0</v>
      </c>
      <c r="BM95" s="86">
        <v>149.67599999999999</v>
      </c>
      <c r="BN95" s="86">
        <v>0</v>
      </c>
      <c r="BO95" s="86">
        <v>0</v>
      </c>
      <c r="BP95" s="86">
        <v>3832.3960999999999</v>
      </c>
      <c r="BS95" s="98">
        <v>5.1293758492239362E-2</v>
      </c>
      <c r="BT95" s="98">
        <v>3.9055461934114792E-2</v>
      </c>
      <c r="BU95" s="98">
        <v>0.10994351549413173</v>
      </c>
      <c r="BV95" s="98">
        <v>0.7997072640795142</v>
      </c>
      <c r="BX95" s="98">
        <v>1</v>
      </c>
    </row>
    <row r="96" spans="1:76" x14ac:dyDescent="0.35">
      <c r="A96" s="96" t="s">
        <v>140</v>
      </c>
      <c r="B96" s="96" t="s">
        <v>144</v>
      </c>
      <c r="C96" s="86">
        <v>0</v>
      </c>
      <c r="D96" s="86">
        <v>0</v>
      </c>
      <c r="E96" s="86">
        <v>0</v>
      </c>
      <c r="F96" s="86">
        <v>0</v>
      </c>
      <c r="G96" s="86">
        <v>0</v>
      </c>
      <c r="H96" s="86">
        <v>0</v>
      </c>
      <c r="I96" s="86">
        <v>3.5206</v>
      </c>
      <c r="J96" s="86">
        <v>0</v>
      </c>
      <c r="K96" s="86">
        <v>0</v>
      </c>
      <c r="L96" s="86">
        <v>0</v>
      </c>
      <c r="M96" s="86">
        <v>1.403</v>
      </c>
      <c r="N96" s="86">
        <v>2.2989999999999999</v>
      </c>
      <c r="O96" s="86">
        <v>0</v>
      </c>
      <c r="P96" s="86">
        <v>0.69199999999999995</v>
      </c>
      <c r="Q96" s="86">
        <v>0.40899999999999997</v>
      </c>
      <c r="R96" s="86">
        <v>2.1419999999999999</v>
      </c>
      <c r="S96" s="86">
        <v>0</v>
      </c>
      <c r="T96" s="86">
        <v>0</v>
      </c>
      <c r="U96" s="86">
        <v>0</v>
      </c>
      <c r="V96" s="86">
        <v>0</v>
      </c>
      <c r="W96" s="86">
        <v>0</v>
      </c>
      <c r="X96" s="86">
        <v>0.78139999999999998</v>
      </c>
      <c r="Y96" s="86">
        <v>0</v>
      </c>
      <c r="Z96" s="86">
        <v>0</v>
      </c>
      <c r="AA96" s="86">
        <v>0</v>
      </c>
      <c r="AB96" s="86">
        <v>0</v>
      </c>
      <c r="AC96" s="86">
        <v>0</v>
      </c>
      <c r="AD96" s="86">
        <v>0</v>
      </c>
      <c r="AE96" s="86">
        <v>0</v>
      </c>
      <c r="AF96" s="86">
        <v>0</v>
      </c>
      <c r="AG96" s="86">
        <v>0</v>
      </c>
      <c r="AH96" s="86">
        <v>0</v>
      </c>
      <c r="AI96" s="86">
        <v>2.9556</v>
      </c>
      <c r="AJ96" s="86">
        <v>0</v>
      </c>
      <c r="AK96" s="86">
        <v>0</v>
      </c>
      <c r="AL96" s="86">
        <v>0.24043800000000001</v>
      </c>
      <c r="AM96" s="86">
        <v>0</v>
      </c>
      <c r="AO96" s="86">
        <v>14.443038</v>
      </c>
      <c r="AP96" s="86">
        <v>14.443038</v>
      </c>
      <c r="AQ96" s="86">
        <v>12.38</v>
      </c>
      <c r="AR96" s="86">
        <v>0</v>
      </c>
      <c r="AS96" s="86">
        <v>0</v>
      </c>
      <c r="AT96" s="97">
        <v>0.85716038412417117</v>
      </c>
      <c r="AX96" s="86">
        <v>0.24043800000000001</v>
      </c>
      <c r="AY96" s="86">
        <v>0</v>
      </c>
      <c r="AZ96" s="86">
        <v>4.8029999999999999</v>
      </c>
      <c r="BA96" s="86">
        <v>2.1419999999999999</v>
      </c>
      <c r="BC96" s="86">
        <v>7.7263999999999999</v>
      </c>
      <c r="BF96" s="86">
        <v>0</v>
      </c>
      <c r="BG96" s="86">
        <v>0</v>
      </c>
      <c r="BH96" s="86">
        <v>6.9450000000000003</v>
      </c>
      <c r="BI96" s="86">
        <v>7.2576000000000001</v>
      </c>
      <c r="BJ96" s="86">
        <v>0.24043800000000001</v>
      </c>
      <c r="BK96" s="86">
        <v>0</v>
      </c>
      <c r="BL96" s="86">
        <v>0</v>
      </c>
      <c r="BM96" s="86">
        <v>0</v>
      </c>
      <c r="BN96" s="86" t="s">
        <v>6</v>
      </c>
      <c r="BO96" s="86" t="s">
        <v>6</v>
      </c>
      <c r="BP96" s="86">
        <v>14.443038</v>
      </c>
      <c r="BS96" s="98">
        <v>0</v>
      </c>
      <c r="BT96" s="98">
        <v>0</v>
      </c>
      <c r="BU96" s="98">
        <v>0.49750184137160069</v>
      </c>
      <c r="BV96" s="98">
        <v>0.50249815862839942</v>
      </c>
      <c r="BX96" s="98">
        <v>1</v>
      </c>
    </row>
    <row r="97" spans="1:76" x14ac:dyDescent="0.35">
      <c r="A97" s="96" t="s">
        <v>140</v>
      </c>
      <c r="B97" s="96" t="s">
        <v>145</v>
      </c>
      <c r="C97" s="86">
        <v>0</v>
      </c>
      <c r="D97" s="86">
        <v>0</v>
      </c>
      <c r="E97" s="86">
        <v>0</v>
      </c>
      <c r="F97" s="86">
        <v>0</v>
      </c>
      <c r="G97" s="86">
        <v>0</v>
      </c>
      <c r="H97" s="86">
        <v>0</v>
      </c>
      <c r="I97" s="86">
        <v>0</v>
      </c>
      <c r="J97" s="86">
        <v>0</v>
      </c>
      <c r="K97" s="86">
        <v>0</v>
      </c>
      <c r="L97" s="86">
        <v>0</v>
      </c>
      <c r="M97" s="86">
        <v>50.176000000000002</v>
      </c>
      <c r="N97" s="86">
        <v>82.201999999999998</v>
      </c>
      <c r="O97" s="86">
        <v>0</v>
      </c>
      <c r="P97" s="86">
        <v>24.765000000000001</v>
      </c>
      <c r="Q97" s="86">
        <v>14.635999999999999</v>
      </c>
      <c r="R97" s="86">
        <v>0</v>
      </c>
      <c r="S97" s="86">
        <v>0</v>
      </c>
      <c r="T97" s="86">
        <v>0</v>
      </c>
      <c r="U97" s="86">
        <v>0</v>
      </c>
      <c r="V97" s="86">
        <v>0</v>
      </c>
      <c r="W97" s="86">
        <v>0.40600000000000003</v>
      </c>
      <c r="X97" s="86">
        <v>0</v>
      </c>
      <c r="Y97" s="86">
        <v>0</v>
      </c>
      <c r="Z97" s="86">
        <v>0</v>
      </c>
      <c r="AA97" s="86">
        <v>0</v>
      </c>
      <c r="AB97" s="86">
        <v>0</v>
      </c>
      <c r="AC97" s="86">
        <v>0</v>
      </c>
      <c r="AD97" s="86">
        <v>0</v>
      </c>
      <c r="AE97" s="86">
        <v>0</v>
      </c>
      <c r="AF97" s="86">
        <v>0</v>
      </c>
      <c r="AG97" s="86">
        <v>0</v>
      </c>
      <c r="AH97" s="86">
        <v>0</v>
      </c>
      <c r="AI97" s="86">
        <v>50.182000000000002</v>
      </c>
      <c r="AJ97" s="86">
        <v>0</v>
      </c>
      <c r="AK97" s="86">
        <v>0</v>
      </c>
      <c r="AL97" s="86">
        <v>3.8708999999999998</v>
      </c>
      <c r="AM97" s="86">
        <v>0</v>
      </c>
      <c r="AO97" s="86">
        <v>226.23789999999997</v>
      </c>
      <c r="AP97" s="86">
        <v>226.23789999999997</v>
      </c>
      <c r="AQ97" s="86">
        <v>194.78</v>
      </c>
      <c r="AR97" s="86">
        <v>0</v>
      </c>
      <c r="AS97" s="86">
        <v>0</v>
      </c>
      <c r="AT97" s="97">
        <v>0.86095212163832868</v>
      </c>
      <c r="AX97" s="86">
        <v>3.8708999999999998</v>
      </c>
      <c r="AY97" s="86">
        <v>0</v>
      </c>
      <c r="AZ97" s="86">
        <v>171.77899999999997</v>
      </c>
      <c r="BA97" s="86">
        <v>0</v>
      </c>
      <c r="BC97" s="86">
        <v>172.18499999999997</v>
      </c>
      <c r="BF97" s="86">
        <v>0</v>
      </c>
      <c r="BG97" s="86">
        <v>0</v>
      </c>
      <c r="BH97" s="86">
        <v>172.18499999999997</v>
      </c>
      <c r="BI97" s="86">
        <v>50.182000000000002</v>
      </c>
      <c r="BJ97" s="86">
        <v>3.8708999999999998</v>
      </c>
      <c r="BK97" s="86">
        <v>0</v>
      </c>
      <c r="BL97" s="86">
        <v>0</v>
      </c>
      <c r="BM97" s="86">
        <v>0</v>
      </c>
      <c r="BN97" s="86" t="s">
        <v>6</v>
      </c>
      <c r="BO97" s="86" t="s">
        <v>6</v>
      </c>
      <c r="BP97" s="86">
        <v>226.23789999999997</v>
      </c>
      <c r="BS97" s="98">
        <v>0</v>
      </c>
      <c r="BT97" s="98">
        <v>0</v>
      </c>
      <c r="BU97" s="98">
        <v>0.77818924238600162</v>
      </c>
      <c r="BV97" s="98">
        <v>0.2218107576139984</v>
      </c>
      <c r="BX97" s="98">
        <v>1</v>
      </c>
    </row>
    <row r="98" spans="1:76" x14ac:dyDescent="0.35">
      <c r="A98" s="96" t="s">
        <v>148</v>
      </c>
      <c r="B98" s="96" t="s">
        <v>149</v>
      </c>
      <c r="C98" s="86">
        <v>0</v>
      </c>
      <c r="D98" s="86">
        <v>7.73</v>
      </c>
      <c r="E98" s="86">
        <v>0</v>
      </c>
      <c r="F98" s="86">
        <v>0</v>
      </c>
      <c r="G98" s="86">
        <v>0</v>
      </c>
      <c r="H98" s="86">
        <v>0</v>
      </c>
      <c r="I98" s="86">
        <v>0</v>
      </c>
      <c r="J98" s="86">
        <v>0</v>
      </c>
      <c r="K98" s="86">
        <v>0</v>
      </c>
      <c r="L98" s="86">
        <v>0</v>
      </c>
      <c r="M98" s="86">
        <v>49.65</v>
      </c>
      <c r="N98" s="86">
        <v>76</v>
      </c>
      <c r="O98" s="86">
        <v>1.925</v>
      </c>
      <c r="P98" s="86">
        <v>0</v>
      </c>
      <c r="Q98" s="86">
        <v>11.722</v>
      </c>
      <c r="R98" s="86">
        <v>0</v>
      </c>
      <c r="S98" s="86">
        <v>0</v>
      </c>
      <c r="T98" s="86">
        <v>0</v>
      </c>
      <c r="U98" s="86">
        <v>0</v>
      </c>
      <c r="V98" s="86">
        <v>0</v>
      </c>
      <c r="W98" s="86">
        <v>0</v>
      </c>
      <c r="X98" s="86">
        <v>0</v>
      </c>
      <c r="Y98" s="86">
        <v>0</v>
      </c>
      <c r="Z98" s="86">
        <v>0</v>
      </c>
      <c r="AA98" s="86">
        <v>0</v>
      </c>
      <c r="AB98" s="86">
        <v>0</v>
      </c>
      <c r="AC98" s="86">
        <v>0</v>
      </c>
      <c r="AD98" s="86">
        <v>0</v>
      </c>
      <c r="AE98" s="86">
        <v>0</v>
      </c>
      <c r="AF98" s="86">
        <v>0</v>
      </c>
      <c r="AG98" s="86">
        <v>0</v>
      </c>
      <c r="AH98" s="86">
        <v>0</v>
      </c>
      <c r="AI98" s="86">
        <v>12.215</v>
      </c>
      <c r="AJ98" s="86">
        <v>0</v>
      </c>
      <c r="AK98" s="86">
        <v>0</v>
      </c>
      <c r="AL98" s="86">
        <v>3.48</v>
      </c>
      <c r="AM98" s="86">
        <v>0</v>
      </c>
      <c r="AO98" s="86">
        <v>162.72200000000001</v>
      </c>
      <c r="AP98" s="86">
        <v>162.72200000000001</v>
      </c>
      <c r="AQ98" s="86">
        <v>110.8</v>
      </c>
      <c r="AR98" s="86">
        <v>0</v>
      </c>
      <c r="AS98" s="86">
        <v>0</v>
      </c>
      <c r="AT98" s="97">
        <v>0.68091591794594453</v>
      </c>
      <c r="AX98" s="86">
        <v>3.48</v>
      </c>
      <c r="AY98" s="86">
        <v>0</v>
      </c>
      <c r="AZ98" s="86">
        <v>139.297</v>
      </c>
      <c r="BA98" s="86">
        <v>0</v>
      </c>
      <c r="BC98" s="86">
        <v>139.297</v>
      </c>
      <c r="BF98" s="86">
        <v>7.73</v>
      </c>
      <c r="BG98" s="86">
        <v>0</v>
      </c>
      <c r="BH98" s="86">
        <v>139.297</v>
      </c>
      <c r="BI98" s="86">
        <v>12.215</v>
      </c>
      <c r="BJ98" s="86">
        <v>3.48</v>
      </c>
      <c r="BK98" s="86">
        <v>0</v>
      </c>
      <c r="BL98" s="86">
        <v>0</v>
      </c>
      <c r="BM98" s="86">
        <v>0</v>
      </c>
      <c r="BN98" s="86" t="s">
        <v>6</v>
      </c>
      <c r="BO98" s="86" t="s">
        <v>6</v>
      </c>
      <c r="BP98" s="86">
        <v>162.72199999999998</v>
      </c>
      <c r="BS98" s="98">
        <v>4.750433254261871E-2</v>
      </c>
      <c r="BT98" s="98">
        <v>0</v>
      </c>
      <c r="BU98" s="98">
        <v>0.87742898931920699</v>
      </c>
      <c r="BV98" s="98">
        <v>7.5066678138174317E-2</v>
      </c>
      <c r="BX98" s="98">
        <v>1</v>
      </c>
    </row>
    <row r="99" spans="1:76" x14ac:dyDescent="0.35">
      <c r="A99" s="96" t="s">
        <v>148</v>
      </c>
      <c r="B99" s="96" t="s">
        <v>150</v>
      </c>
      <c r="C99" s="86">
        <v>0</v>
      </c>
      <c r="D99" s="86">
        <v>1.9E-2</v>
      </c>
      <c r="E99" s="86">
        <v>0</v>
      </c>
      <c r="F99" s="86">
        <v>0</v>
      </c>
      <c r="G99" s="86">
        <v>0</v>
      </c>
      <c r="H99" s="86">
        <v>0</v>
      </c>
      <c r="I99" s="86">
        <v>0</v>
      </c>
      <c r="J99" s="86">
        <v>0</v>
      </c>
      <c r="K99" s="86">
        <v>0</v>
      </c>
      <c r="L99" s="86">
        <v>0</v>
      </c>
      <c r="M99" s="86">
        <v>0</v>
      </c>
      <c r="N99" s="86">
        <v>0</v>
      </c>
      <c r="O99" s="86">
        <v>0</v>
      </c>
      <c r="P99" s="86">
        <v>0</v>
      </c>
      <c r="Q99" s="86">
        <v>0</v>
      </c>
      <c r="R99" s="86">
        <v>0.13100000000000001</v>
      </c>
      <c r="S99" s="86">
        <v>0</v>
      </c>
      <c r="T99" s="86">
        <v>0</v>
      </c>
      <c r="U99" s="86">
        <v>0</v>
      </c>
      <c r="V99" s="86">
        <v>0</v>
      </c>
      <c r="W99" s="86">
        <v>0</v>
      </c>
      <c r="X99" s="86">
        <v>0</v>
      </c>
      <c r="Y99" s="86">
        <v>0</v>
      </c>
      <c r="Z99" s="86">
        <v>0</v>
      </c>
      <c r="AA99" s="86">
        <v>0</v>
      </c>
      <c r="AB99" s="86">
        <v>0</v>
      </c>
      <c r="AC99" s="86">
        <v>0</v>
      </c>
      <c r="AD99" s="86">
        <v>0</v>
      </c>
      <c r="AE99" s="86">
        <v>0</v>
      </c>
      <c r="AF99" s="86">
        <v>0</v>
      </c>
      <c r="AG99" s="86">
        <v>0</v>
      </c>
      <c r="AH99" s="86">
        <v>0</v>
      </c>
      <c r="AI99" s="86">
        <v>0</v>
      </c>
      <c r="AJ99" s="86">
        <v>3.0070000000000001</v>
      </c>
      <c r="AK99" s="86">
        <v>0</v>
      </c>
      <c r="AL99" s="86">
        <v>8.9999999999999993E-3</v>
      </c>
      <c r="AM99" s="86">
        <v>0</v>
      </c>
      <c r="AO99" s="86">
        <v>3.1659999999999999</v>
      </c>
      <c r="AP99" s="86">
        <v>3.1659999999999999</v>
      </c>
      <c r="AQ99" s="86">
        <v>2.38</v>
      </c>
      <c r="AR99" s="86">
        <v>0</v>
      </c>
      <c r="AS99" s="86">
        <v>0</v>
      </c>
      <c r="AT99" s="97">
        <v>0.75173720783322806</v>
      </c>
      <c r="AX99" s="86">
        <v>8.9999999999999993E-3</v>
      </c>
      <c r="AY99" s="86">
        <v>0</v>
      </c>
      <c r="AZ99" s="86">
        <v>0</v>
      </c>
      <c r="BA99" s="86">
        <v>0.13100000000000001</v>
      </c>
      <c r="BC99" s="86">
        <v>0.13100000000000001</v>
      </c>
      <c r="BF99" s="86">
        <v>1.9E-2</v>
      </c>
      <c r="BG99" s="86">
        <v>0</v>
      </c>
      <c r="BH99" s="86">
        <v>0.13100000000000001</v>
      </c>
      <c r="BI99" s="86">
        <v>3.0070000000000001</v>
      </c>
      <c r="BJ99" s="86">
        <v>8.9999999999999993E-3</v>
      </c>
      <c r="BK99" s="86">
        <v>0</v>
      </c>
      <c r="BL99" s="86">
        <v>0</v>
      </c>
      <c r="BM99" s="86">
        <v>0</v>
      </c>
      <c r="BN99" s="86" t="s">
        <v>6</v>
      </c>
      <c r="BO99" s="86" t="s">
        <v>6</v>
      </c>
      <c r="BP99" s="86">
        <v>3.1659999999999999</v>
      </c>
      <c r="BS99" s="98">
        <v>6.0012634238787114E-3</v>
      </c>
      <c r="BT99" s="98">
        <v>0</v>
      </c>
      <c r="BU99" s="98">
        <v>4.421983575489577E-2</v>
      </c>
      <c r="BV99" s="98">
        <v>0.94977890082122562</v>
      </c>
      <c r="BX99" s="98">
        <v>1</v>
      </c>
    </row>
    <row r="100" spans="1:76" x14ac:dyDescent="0.35">
      <c r="A100" s="96" t="s">
        <v>151</v>
      </c>
      <c r="B100" s="96" t="s">
        <v>152</v>
      </c>
      <c r="C100" s="86">
        <v>0</v>
      </c>
      <c r="D100" s="86">
        <v>0</v>
      </c>
      <c r="E100" s="86">
        <v>0</v>
      </c>
      <c r="F100" s="86">
        <v>0</v>
      </c>
      <c r="G100" s="86">
        <v>0</v>
      </c>
      <c r="H100" s="86">
        <v>0</v>
      </c>
      <c r="I100" s="86">
        <v>0</v>
      </c>
      <c r="J100" s="86">
        <v>0</v>
      </c>
      <c r="K100" s="86">
        <v>0</v>
      </c>
      <c r="L100" s="86">
        <v>0</v>
      </c>
      <c r="M100" s="86">
        <v>0</v>
      </c>
      <c r="N100" s="86">
        <v>0</v>
      </c>
      <c r="O100" s="86">
        <v>0</v>
      </c>
      <c r="P100" s="86">
        <v>3.64</v>
      </c>
      <c r="Q100" s="86">
        <v>0</v>
      </c>
      <c r="R100" s="86">
        <v>0</v>
      </c>
      <c r="S100" s="86">
        <v>0</v>
      </c>
      <c r="T100" s="86">
        <v>0</v>
      </c>
      <c r="U100" s="86">
        <v>0</v>
      </c>
      <c r="V100" s="86">
        <v>0</v>
      </c>
      <c r="W100" s="86">
        <v>0</v>
      </c>
      <c r="X100" s="86">
        <v>0</v>
      </c>
      <c r="Y100" s="86">
        <v>0</v>
      </c>
      <c r="Z100" s="86">
        <v>0</v>
      </c>
      <c r="AA100" s="86">
        <v>0</v>
      </c>
      <c r="AB100" s="86">
        <v>0</v>
      </c>
      <c r="AC100" s="86">
        <v>0.28999999999999998</v>
      </c>
      <c r="AD100" s="86">
        <v>0</v>
      </c>
      <c r="AE100" s="86">
        <v>0</v>
      </c>
      <c r="AF100" s="86">
        <v>0</v>
      </c>
      <c r="AG100" s="86">
        <v>0</v>
      </c>
      <c r="AH100" s="86">
        <v>0</v>
      </c>
      <c r="AI100" s="86">
        <v>0</v>
      </c>
      <c r="AJ100" s="86">
        <v>0</v>
      </c>
      <c r="AK100" s="86">
        <v>0</v>
      </c>
      <c r="AL100" s="86">
        <v>0.105</v>
      </c>
      <c r="AM100" s="86">
        <v>0</v>
      </c>
      <c r="AO100" s="86">
        <v>4.0350000000000001</v>
      </c>
      <c r="AP100" s="86">
        <v>4.0350000000000001</v>
      </c>
      <c r="AQ100" s="86">
        <v>3.5</v>
      </c>
      <c r="AR100" s="86">
        <v>0</v>
      </c>
      <c r="AS100" s="86">
        <v>0</v>
      </c>
      <c r="AT100" s="97">
        <v>0.86741016109045843</v>
      </c>
      <c r="AX100" s="86">
        <v>0.105</v>
      </c>
      <c r="AY100" s="86">
        <v>0</v>
      </c>
      <c r="AZ100" s="86">
        <v>3.64</v>
      </c>
      <c r="BA100" s="86">
        <v>0</v>
      </c>
      <c r="BC100" s="86">
        <v>3.93</v>
      </c>
      <c r="BF100" s="86">
        <v>0</v>
      </c>
      <c r="BG100" s="86">
        <v>0</v>
      </c>
      <c r="BH100" s="86">
        <v>3.93</v>
      </c>
      <c r="BI100" s="86">
        <v>0</v>
      </c>
      <c r="BJ100" s="86">
        <v>0.105</v>
      </c>
      <c r="BK100" s="86">
        <v>0.55000000000000004</v>
      </c>
      <c r="BL100" s="86">
        <v>0.3206</v>
      </c>
      <c r="BM100" s="86">
        <v>0</v>
      </c>
      <c r="BN100" s="86" t="s">
        <v>6</v>
      </c>
      <c r="BO100" s="86" t="s">
        <v>6</v>
      </c>
      <c r="BP100" s="86">
        <v>4.0350000000000001</v>
      </c>
      <c r="BS100" s="98">
        <v>1.4312267657992565E-2</v>
      </c>
      <c r="BT100" s="98">
        <v>8.3427509293680299E-3</v>
      </c>
      <c r="BU100" s="98">
        <v>0.97734498141263937</v>
      </c>
      <c r="BV100" s="98">
        <v>0</v>
      </c>
      <c r="BX100" s="98">
        <v>1</v>
      </c>
    </row>
    <row r="101" spans="1:76" x14ac:dyDescent="0.35">
      <c r="A101" s="96" t="s">
        <v>151</v>
      </c>
      <c r="B101" s="96" t="s">
        <v>153</v>
      </c>
      <c r="C101" s="86">
        <v>0</v>
      </c>
      <c r="D101" s="86">
        <v>0</v>
      </c>
      <c r="E101" s="86">
        <v>0</v>
      </c>
      <c r="F101" s="86">
        <v>0</v>
      </c>
      <c r="G101" s="86">
        <v>0</v>
      </c>
      <c r="H101" s="86">
        <v>0</v>
      </c>
      <c r="I101" s="86">
        <v>0</v>
      </c>
      <c r="J101" s="86">
        <v>0</v>
      </c>
      <c r="K101" s="86">
        <v>0</v>
      </c>
      <c r="L101" s="86">
        <v>0</v>
      </c>
      <c r="M101" s="86">
        <v>0</v>
      </c>
      <c r="N101" s="86">
        <v>0</v>
      </c>
      <c r="O101" s="86">
        <v>0</v>
      </c>
      <c r="P101" s="86">
        <v>25.2</v>
      </c>
      <c r="Q101" s="86">
        <v>0</v>
      </c>
      <c r="R101" s="86">
        <v>0</v>
      </c>
      <c r="S101" s="86">
        <v>0</v>
      </c>
      <c r="T101" s="86">
        <v>0</v>
      </c>
      <c r="U101" s="86">
        <v>0</v>
      </c>
      <c r="V101" s="86">
        <v>0</v>
      </c>
      <c r="W101" s="86">
        <v>0.6</v>
      </c>
      <c r="X101" s="86">
        <v>0</v>
      </c>
      <c r="Y101" s="86">
        <v>0</v>
      </c>
      <c r="Z101" s="86">
        <v>0</v>
      </c>
      <c r="AA101" s="86">
        <v>0</v>
      </c>
      <c r="AB101" s="86">
        <v>0</v>
      </c>
      <c r="AC101" s="86">
        <v>0</v>
      </c>
      <c r="AD101" s="86">
        <v>0</v>
      </c>
      <c r="AE101" s="86">
        <v>0</v>
      </c>
      <c r="AF101" s="86">
        <v>0.1</v>
      </c>
      <c r="AG101" s="86">
        <v>0</v>
      </c>
      <c r="AH101" s="86">
        <v>0</v>
      </c>
      <c r="AI101" s="86">
        <v>0</v>
      </c>
      <c r="AJ101" s="86">
        <v>0</v>
      </c>
      <c r="AK101" s="86">
        <v>0</v>
      </c>
      <c r="AL101" s="86">
        <v>0.32</v>
      </c>
      <c r="AM101" s="86">
        <v>0</v>
      </c>
      <c r="AO101" s="86">
        <v>26.220000000000002</v>
      </c>
      <c r="AP101" s="86">
        <v>26.220000000000002</v>
      </c>
      <c r="AQ101" s="86">
        <v>23.3</v>
      </c>
      <c r="AR101" s="86">
        <v>0</v>
      </c>
      <c r="AS101" s="86">
        <v>0</v>
      </c>
      <c r="AT101" s="97">
        <v>0.88863463005339427</v>
      </c>
      <c r="AX101" s="86">
        <v>0.42000000000000004</v>
      </c>
      <c r="AY101" s="86">
        <v>0</v>
      </c>
      <c r="AZ101" s="86">
        <v>25.2</v>
      </c>
      <c r="BA101" s="86">
        <v>0</v>
      </c>
      <c r="BC101" s="86">
        <v>25.8</v>
      </c>
      <c r="BF101" s="86">
        <v>0</v>
      </c>
      <c r="BG101" s="86">
        <v>0</v>
      </c>
      <c r="BH101" s="86">
        <v>25.8</v>
      </c>
      <c r="BI101" s="86">
        <v>0</v>
      </c>
      <c r="BJ101" s="86">
        <v>0.42000000000000004</v>
      </c>
      <c r="BK101" s="86">
        <v>0</v>
      </c>
      <c r="BL101" s="86">
        <v>0</v>
      </c>
      <c r="BM101" s="86">
        <v>0</v>
      </c>
      <c r="BN101" s="86" t="s">
        <v>6</v>
      </c>
      <c r="BO101" s="86" t="s">
        <v>6</v>
      </c>
      <c r="BP101" s="86">
        <v>26.220000000000002</v>
      </c>
      <c r="BS101" s="98">
        <v>0</v>
      </c>
      <c r="BT101" s="98">
        <v>0</v>
      </c>
      <c r="BU101" s="98">
        <v>1</v>
      </c>
      <c r="BV101" s="98">
        <v>0</v>
      </c>
      <c r="BX101" s="98">
        <v>1</v>
      </c>
    </row>
    <row r="102" spans="1:76" x14ac:dyDescent="0.35">
      <c r="A102" s="96" t="s">
        <v>154</v>
      </c>
      <c r="B102" s="96" t="s">
        <v>155</v>
      </c>
      <c r="C102" s="86">
        <v>0</v>
      </c>
      <c r="D102" s="86">
        <v>0.504</v>
      </c>
      <c r="E102" s="86">
        <v>0</v>
      </c>
      <c r="F102" s="86">
        <v>0</v>
      </c>
      <c r="G102" s="86">
        <v>0</v>
      </c>
      <c r="H102" s="86">
        <v>0</v>
      </c>
      <c r="I102" s="86">
        <v>0</v>
      </c>
      <c r="J102" s="86">
        <v>0</v>
      </c>
      <c r="K102" s="86">
        <v>0</v>
      </c>
      <c r="L102" s="86">
        <v>0</v>
      </c>
      <c r="M102" s="86">
        <v>1.96</v>
      </c>
      <c r="N102" s="86">
        <v>3.08</v>
      </c>
      <c r="O102" s="86">
        <v>0</v>
      </c>
      <c r="P102" s="86">
        <v>4.3</v>
      </c>
      <c r="Q102" s="86">
        <v>3.9</v>
      </c>
      <c r="R102" s="86">
        <v>0</v>
      </c>
      <c r="S102" s="86">
        <v>0</v>
      </c>
      <c r="T102" s="86">
        <v>0</v>
      </c>
      <c r="U102" s="86">
        <v>0</v>
      </c>
      <c r="V102" s="86">
        <v>0</v>
      </c>
      <c r="W102" s="86">
        <v>0</v>
      </c>
      <c r="X102" s="86">
        <v>0</v>
      </c>
      <c r="Y102" s="86">
        <v>0</v>
      </c>
      <c r="Z102" s="86">
        <v>0</v>
      </c>
      <c r="AA102" s="86">
        <v>0</v>
      </c>
      <c r="AB102" s="86">
        <v>0</v>
      </c>
      <c r="AC102" s="86">
        <v>0</v>
      </c>
      <c r="AD102" s="86">
        <v>0</v>
      </c>
      <c r="AE102" s="86">
        <v>0</v>
      </c>
      <c r="AF102" s="86">
        <v>0</v>
      </c>
      <c r="AG102" s="86">
        <v>0</v>
      </c>
      <c r="AH102" s="86">
        <v>0</v>
      </c>
      <c r="AI102" s="86">
        <v>1.83</v>
      </c>
      <c r="AJ102" s="86">
        <v>0</v>
      </c>
      <c r="AK102" s="86">
        <v>0</v>
      </c>
      <c r="AL102" s="86">
        <v>0.32800000000000001</v>
      </c>
      <c r="AM102" s="86">
        <v>0</v>
      </c>
      <c r="AO102" s="86">
        <v>15.902000000000001</v>
      </c>
      <c r="AP102" s="86">
        <v>15.902000000000001</v>
      </c>
      <c r="AQ102" s="86">
        <v>10.428000000000001</v>
      </c>
      <c r="AR102" s="86">
        <v>0</v>
      </c>
      <c r="AS102" s="86">
        <v>0</v>
      </c>
      <c r="AT102" s="97">
        <v>0.65576657024273677</v>
      </c>
      <c r="AX102" s="86">
        <v>0.32800000000000001</v>
      </c>
      <c r="AY102" s="86">
        <v>0</v>
      </c>
      <c r="AZ102" s="86">
        <v>13.24</v>
      </c>
      <c r="BA102" s="86">
        <v>0</v>
      </c>
      <c r="BC102" s="86">
        <v>13.24</v>
      </c>
      <c r="BF102" s="86">
        <v>0.504</v>
      </c>
      <c r="BG102" s="86">
        <v>0</v>
      </c>
      <c r="BH102" s="86">
        <v>13.24</v>
      </c>
      <c r="BI102" s="86">
        <v>1.83</v>
      </c>
      <c r="BJ102" s="86">
        <v>0.32800000000000001</v>
      </c>
      <c r="BK102" s="86">
        <v>0.55000000000000004</v>
      </c>
      <c r="BL102" s="86">
        <v>0.3206</v>
      </c>
      <c r="BM102" s="86">
        <v>0</v>
      </c>
      <c r="BN102" s="86" t="s">
        <v>6</v>
      </c>
      <c r="BO102" s="86" t="s">
        <v>6</v>
      </c>
      <c r="BP102" s="86">
        <v>15.901999999999999</v>
      </c>
      <c r="BS102" s="98">
        <v>4.3038611495409385E-2</v>
      </c>
      <c r="BT102" s="98">
        <v>6.6128034209533403E-3</v>
      </c>
      <c r="BU102" s="98">
        <v>0.83526872091560811</v>
      </c>
      <c r="BV102" s="98">
        <v>0.11507986416802919</v>
      </c>
      <c r="BX102" s="98">
        <v>1</v>
      </c>
    </row>
    <row r="103" spans="1:76" x14ac:dyDescent="0.35">
      <c r="A103" s="96" t="s">
        <v>154</v>
      </c>
      <c r="B103" s="96" t="s">
        <v>156</v>
      </c>
      <c r="C103" s="86">
        <v>0</v>
      </c>
      <c r="D103" s="86">
        <v>2.718</v>
      </c>
      <c r="E103" s="86">
        <v>0</v>
      </c>
      <c r="F103" s="86">
        <v>0</v>
      </c>
      <c r="G103" s="86">
        <v>0.58299999999999996</v>
      </c>
      <c r="H103" s="86">
        <v>0</v>
      </c>
      <c r="I103" s="86">
        <v>0</v>
      </c>
      <c r="J103" s="86">
        <v>0</v>
      </c>
      <c r="K103" s="86">
        <v>0</v>
      </c>
      <c r="L103" s="86">
        <v>0</v>
      </c>
      <c r="M103" s="86">
        <v>7.05</v>
      </c>
      <c r="N103" s="86">
        <v>22.9</v>
      </c>
      <c r="O103" s="86">
        <v>0</v>
      </c>
      <c r="P103" s="86">
        <v>15.1</v>
      </c>
      <c r="Q103" s="86">
        <v>3.6</v>
      </c>
      <c r="R103" s="86">
        <v>0</v>
      </c>
      <c r="S103" s="86">
        <v>0</v>
      </c>
      <c r="T103" s="86">
        <v>0</v>
      </c>
      <c r="U103" s="86">
        <v>0</v>
      </c>
      <c r="V103" s="86">
        <v>0</v>
      </c>
      <c r="W103" s="86">
        <v>0</v>
      </c>
      <c r="X103" s="86">
        <v>0</v>
      </c>
      <c r="Y103" s="86">
        <v>0</v>
      </c>
      <c r="Z103" s="86">
        <v>0</v>
      </c>
      <c r="AA103" s="86">
        <v>0</v>
      </c>
      <c r="AB103" s="86">
        <v>0</v>
      </c>
      <c r="AC103" s="86">
        <v>0</v>
      </c>
      <c r="AD103" s="86">
        <v>0</v>
      </c>
      <c r="AE103" s="86">
        <v>0</v>
      </c>
      <c r="AF103" s="86">
        <v>0</v>
      </c>
      <c r="AG103" s="86">
        <v>0</v>
      </c>
      <c r="AH103" s="86">
        <v>0</v>
      </c>
      <c r="AI103" s="86">
        <v>8.5210000000000008</v>
      </c>
      <c r="AJ103" s="86">
        <v>1.0269999999999999</v>
      </c>
      <c r="AK103" s="86">
        <v>0</v>
      </c>
      <c r="AL103" s="86">
        <v>1.0129999999999999</v>
      </c>
      <c r="AM103" s="86">
        <v>0</v>
      </c>
      <c r="AO103" s="86">
        <v>62.512</v>
      </c>
      <c r="AP103" s="86">
        <v>62.512</v>
      </c>
      <c r="AQ103" s="86">
        <v>48.96</v>
      </c>
      <c r="AR103" s="86">
        <v>0</v>
      </c>
      <c r="AS103" s="86">
        <v>0</v>
      </c>
      <c r="AT103" s="97">
        <v>0.78320962375223957</v>
      </c>
      <c r="AX103" s="86">
        <v>1.0129999999999999</v>
      </c>
      <c r="AY103" s="86">
        <v>0</v>
      </c>
      <c r="AZ103" s="86">
        <v>48.65</v>
      </c>
      <c r="BA103" s="86">
        <v>0</v>
      </c>
      <c r="BC103" s="86">
        <v>48.65</v>
      </c>
      <c r="BF103" s="86">
        <v>3.3010000000000002</v>
      </c>
      <c r="BG103" s="86">
        <v>0</v>
      </c>
      <c r="BH103" s="86">
        <v>48.65</v>
      </c>
      <c r="BI103" s="86">
        <v>9.548</v>
      </c>
      <c r="BJ103" s="86">
        <v>1.0129999999999999</v>
      </c>
      <c r="BK103" s="86">
        <v>0.55000000000000004</v>
      </c>
      <c r="BL103" s="86">
        <v>0.3206</v>
      </c>
      <c r="BM103" s="86">
        <v>0</v>
      </c>
      <c r="BN103" s="86" t="s">
        <v>6</v>
      </c>
      <c r="BO103" s="86" t="s">
        <v>6</v>
      </c>
      <c r="BP103" s="86">
        <v>62.512</v>
      </c>
      <c r="BS103" s="98">
        <v>6.1718550038392633E-2</v>
      </c>
      <c r="BT103" s="98">
        <v>5.1952873048374702E-3</v>
      </c>
      <c r="BU103" s="98">
        <v>0.78034748848221136</v>
      </c>
      <c r="BV103" s="98">
        <v>0.1527386741745585</v>
      </c>
      <c r="BX103" s="98">
        <v>1</v>
      </c>
    </row>
    <row r="104" spans="1:76" x14ac:dyDescent="0.35">
      <c r="A104" s="96" t="s">
        <v>154</v>
      </c>
      <c r="B104" s="96" t="s">
        <v>157</v>
      </c>
      <c r="C104" s="86">
        <v>0</v>
      </c>
      <c r="D104" s="86">
        <v>8.5000000000000006E-2</v>
      </c>
      <c r="E104" s="86">
        <v>0</v>
      </c>
      <c r="F104" s="86">
        <v>0</v>
      </c>
      <c r="G104" s="86">
        <v>0</v>
      </c>
      <c r="H104" s="86">
        <v>0</v>
      </c>
      <c r="I104" s="86">
        <v>0</v>
      </c>
      <c r="J104" s="86">
        <v>0</v>
      </c>
      <c r="K104" s="86">
        <v>0</v>
      </c>
      <c r="L104" s="86">
        <v>0</v>
      </c>
      <c r="M104" s="86">
        <v>0</v>
      </c>
      <c r="N104" s="86">
        <v>0</v>
      </c>
      <c r="O104" s="86">
        <v>0</v>
      </c>
      <c r="P104" s="86">
        <v>0</v>
      </c>
      <c r="Q104" s="86">
        <v>0</v>
      </c>
      <c r="R104" s="86">
        <v>0.22800000000000001</v>
      </c>
      <c r="S104" s="86">
        <v>0</v>
      </c>
      <c r="T104" s="86">
        <v>0</v>
      </c>
      <c r="U104" s="86">
        <v>0</v>
      </c>
      <c r="V104" s="86">
        <v>0</v>
      </c>
      <c r="W104" s="86">
        <v>0</v>
      </c>
      <c r="X104" s="86">
        <v>0</v>
      </c>
      <c r="Y104" s="86">
        <v>0</v>
      </c>
      <c r="Z104" s="86">
        <v>0</v>
      </c>
      <c r="AA104" s="86">
        <v>0</v>
      </c>
      <c r="AB104" s="86">
        <v>0</v>
      </c>
      <c r="AC104" s="86">
        <v>0</v>
      </c>
      <c r="AD104" s="86">
        <v>0</v>
      </c>
      <c r="AE104" s="86">
        <v>0</v>
      </c>
      <c r="AF104" s="86">
        <v>0</v>
      </c>
      <c r="AG104" s="86">
        <v>0</v>
      </c>
      <c r="AH104" s="86">
        <v>0</v>
      </c>
      <c r="AI104" s="86">
        <v>0</v>
      </c>
      <c r="AJ104" s="86">
        <v>0</v>
      </c>
      <c r="AK104" s="86">
        <v>0</v>
      </c>
      <c r="AL104" s="86">
        <v>7.92E-3</v>
      </c>
      <c r="AM104" s="86">
        <v>0</v>
      </c>
      <c r="AO104" s="86">
        <v>0.32091999999999998</v>
      </c>
      <c r="AP104" s="86">
        <v>0.32091999999999998</v>
      </c>
      <c r="AQ104" s="86">
        <v>0.26400000000000001</v>
      </c>
      <c r="AR104" s="86">
        <v>0</v>
      </c>
      <c r="AS104" s="86">
        <v>0</v>
      </c>
      <c r="AT104" s="97">
        <v>0.82263492459179866</v>
      </c>
      <c r="AX104" s="86">
        <v>7.92E-3</v>
      </c>
      <c r="AY104" s="86">
        <v>0</v>
      </c>
      <c r="AZ104" s="86">
        <v>0</v>
      </c>
      <c r="BA104" s="86">
        <v>0.22800000000000001</v>
      </c>
      <c r="BC104" s="86">
        <v>0.22800000000000001</v>
      </c>
      <c r="BF104" s="86">
        <v>8.5000000000000006E-2</v>
      </c>
      <c r="BG104" s="86">
        <v>0</v>
      </c>
      <c r="BH104" s="86">
        <v>0.22800000000000001</v>
      </c>
      <c r="BI104" s="86">
        <v>0</v>
      </c>
      <c r="BJ104" s="86">
        <v>7.92E-3</v>
      </c>
      <c r="BK104" s="86">
        <v>0.55000000000000004</v>
      </c>
      <c r="BL104" s="86">
        <v>0.3206</v>
      </c>
      <c r="BM104" s="86">
        <v>0</v>
      </c>
      <c r="BN104" s="86" t="s">
        <v>6</v>
      </c>
      <c r="BO104" s="86" t="s">
        <v>6</v>
      </c>
      <c r="BP104" s="86">
        <v>0.32091999999999998</v>
      </c>
      <c r="BS104" s="98">
        <v>0.27843699364327562</v>
      </c>
      <c r="BT104" s="98">
        <v>7.9121027047239188E-3</v>
      </c>
      <c r="BU104" s="98">
        <v>0.71365090365200057</v>
      </c>
      <c r="BV104" s="98">
        <v>0</v>
      </c>
      <c r="BX104" s="98">
        <v>1</v>
      </c>
    </row>
    <row r="105" spans="1:76" x14ac:dyDescent="0.35">
      <c r="A105" s="96" t="s">
        <v>158</v>
      </c>
      <c r="B105" s="96" t="s">
        <v>159</v>
      </c>
      <c r="C105" s="86">
        <v>0</v>
      </c>
      <c r="D105" s="86">
        <v>13</v>
      </c>
      <c r="E105" s="86">
        <v>0</v>
      </c>
      <c r="F105" s="86">
        <v>0</v>
      </c>
      <c r="G105" s="86">
        <v>0</v>
      </c>
      <c r="H105" s="86">
        <v>0</v>
      </c>
      <c r="I105" s="86">
        <v>368.19400000000002</v>
      </c>
      <c r="J105" s="86">
        <v>0</v>
      </c>
      <c r="K105" s="86">
        <v>0</v>
      </c>
      <c r="L105" s="86">
        <v>0</v>
      </c>
      <c r="M105" s="86">
        <v>6.2758599999999998</v>
      </c>
      <c r="N105" s="86">
        <v>47.147500000000001</v>
      </c>
      <c r="O105" s="86">
        <v>0</v>
      </c>
      <c r="P105" s="86">
        <v>0</v>
      </c>
      <c r="Q105" s="86">
        <v>0</v>
      </c>
      <c r="R105" s="86">
        <v>0</v>
      </c>
      <c r="S105" s="86">
        <v>0</v>
      </c>
      <c r="T105" s="86">
        <v>0</v>
      </c>
      <c r="U105" s="86">
        <v>0</v>
      </c>
      <c r="V105" s="86">
        <v>0</v>
      </c>
      <c r="W105" s="86">
        <v>5</v>
      </c>
      <c r="X105" s="86">
        <v>0.35</v>
      </c>
      <c r="Y105" s="86">
        <v>0</v>
      </c>
      <c r="Z105" s="86">
        <v>0</v>
      </c>
      <c r="AA105" s="86">
        <v>0</v>
      </c>
      <c r="AB105" s="86">
        <v>0</v>
      </c>
      <c r="AC105" s="86">
        <v>0</v>
      </c>
      <c r="AD105" s="86">
        <v>0</v>
      </c>
      <c r="AE105" s="86">
        <v>0</v>
      </c>
      <c r="AF105" s="86">
        <v>0</v>
      </c>
      <c r="AG105" s="86">
        <v>0</v>
      </c>
      <c r="AH105" s="86">
        <v>0</v>
      </c>
      <c r="AI105" s="86">
        <v>63.51</v>
      </c>
      <c r="AJ105" s="86">
        <v>3.8740000000000001</v>
      </c>
      <c r="AK105" s="86">
        <v>0</v>
      </c>
      <c r="AL105" s="86">
        <v>15.3447</v>
      </c>
      <c r="AM105" s="86">
        <v>0</v>
      </c>
      <c r="AO105" s="86">
        <v>522.6960600000001</v>
      </c>
      <c r="AP105" s="86">
        <v>522.6960600000001</v>
      </c>
      <c r="AQ105" s="86">
        <v>416</v>
      </c>
      <c r="AR105" s="86">
        <v>0</v>
      </c>
      <c r="AS105" s="86">
        <v>0</v>
      </c>
      <c r="AT105" s="97">
        <v>0.79587360960784725</v>
      </c>
      <c r="AX105" s="86">
        <v>15.3447</v>
      </c>
      <c r="AY105" s="86">
        <v>0</v>
      </c>
      <c r="AZ105" s="86">
        <v>53.423360000000002</v>
      </c>
      <c r="BA105" s="86">
        <v>0</v>
      </c>
      <c r="BC105" s="86">
        <v>58.773360000000004</v>
      </c>
      <c r="BF105" s="86">
        <v>13</v>
      </c>
      <c r="BG105" s="86">
        <v>0</v>
      </c>
      <c r="BH105" s="86">
        <v>58.423360000000002</v>
      </c>
      <c r="BI105" s="86">
        <v>435.92800000000005</v>
      </c>
      <c r="BJ105" s="86">
        <v>15.3447</v>
      </c>
      <c r="BK105" s="86">
        <v>0</v>
      </c>
      <c r="BL105" s="86">
        <v>0</v>
      </c>
      <c r="BM105" s="86">
        <v>0</v>
      </c>
      <c r="BN105" s="86" t="s">
        <v>6</v>
      </c>
      <c r="BO105" s="86" t="s">
        <v>6</v>
      </c>
      <c r="BP105" s="86">
        <v>522.6960600000001</v>
      </c>
      <c r="BS105" s="98">
        <v>2.4871050300245227E-2</v>
      </c>
      <c r="BT105" s="98">
        <v>0</v>
      </c>
      <c r="BU105" s="98">
        <v>0.14112993313934677</v>
      </c>
      <c r="BV105" s="98">
        <v>0.83399901656040787</v>
      </c>
      <c r="BX105" s="98">
        <v>0.99999999999999989</v>
      </c>
    </row>
    <row r="106" spans="1:76" x14ac:dyDescent="0.35">
      <c r="A106" s="96" t="s">
        <v>158</v>
      </c>
      <c r="B106" s="96" t="s">
        <v>160</v>
      </c>
      <c r="C106" s="86">
        <v>0</v>
      </c>
      <c r="D106" s="86">
        <v>0</v>
      </c>
      <c r="E106" s="86">
        <v>0</v>
      </c>
      <c r="F106" s="86">
        <v>0</v>
      </c>
      <c r="G106" s="86">
        <v>0</v>
      </c>
      <c r="H106" s="86">
        <v>0</v>
      </c>
      <c r="I106" s="86">
        <v>0</v>
      </c>
      <c r="J106" s="86">
        <v>0</v>
      </c>
      <c r="K106" s="86">
        <v>0</v>
      </c>
      <c r="L106" s="86">
        <v>0</v>
      </c>
      <c r="M106" s="86">
        <v>9.6792300000000004</v>
      </c>
      <c r="N106" s="86">
        <v>72.658900000000003</v>
      </c>
      <c r="O106" s="86">
        <v>0</v>
      </c>
      <c r="P106" s="86">
        <v>0</v>
      </c>
      <c r="Q106" s="86">
        <v>0</v>
      </c>
      <c r="R106" s="86">
        <v>0</v>
      </c>
      <c r="S106" s="86">
        <v>0</v>
      </c>
      <c r="T106" s="86">
        <v>0</v>
      </c>
      <c r="U106" s="86">
        <v>0</v>
      </c>
      <c r="V106" s="86">
        <v>0</v>
      </c>
      <c r="W106" s="86">
        <v>0</v>
      </c>
      <c r="X106" s="86">
        <v>0.53</v>
      </c>
      <c r="Y106" s="86">
        <v>0</v>
      </c>
      <c r="Z106" s="86">
        <v>0</v>
      </c>
      <c r="AA106" s="86">
        <v>0</v>
      </c>
      <c r="AB106" s="86">
        <v>0</v>
      </c>
      <c r="AC106" s="86">
        <v>0</v>
      </c>
      <c r="AD106" s="86">
        <v>0</v>
      </c>
      <c r="AE106" s="86">
        <v>0</v>
      </c>
      <c r="AF106" s="86">
        <v>0</v>
      </c>
      <c r="AG106" s="86">
        <v>0</v>
      </c>
      <c r="AH106" s="86">
        <v>0</v>
      </c>
      <c r="AI106" s="86">
        <v>20.92</v>
      </c>
      <c r="AJ106" s="86">
        <v>5.97</v>
      </c>
      <c r="AK106" s="86">
        <v>0</v>
      </c>
      <c r="AL106" s="86">
        <v>1.8811599999999999</v>
      </c>
      <c r="AM106" s="86">
        <v>0</v>
      </c>
      <c r="AO106" s="86">
        <v>111.63929</v>
      </c>
      <c r="AP106" s="86">
        <v>111.63929</v>
      </c>
      <c r="AQ106" s="86">
        <v>95.7</v>
      </c>
      <c r="AR106" s="86">
        <v>0</v>
      </c>
      <c r="AS106" s="86">
        <v>0</v>
      </c>
      <c r="AT106" s="97">
        <v>0.85722508625771443</v>
      </c>
      <c r="AX106" s="86">
        <v>1.8811599999999999</v>
      </c>
      <c r="AY106" s="86">
        <v>0</v>
      </c>
      <c r="AZ106" s="86">
        <v>82.338130000000007</v>
      </c>
      <c r="BA106" s="86">
        <v>0</v>
      </c>
      <c r="BC106" s="86">
        <v>82.868130000000008</v>
      </c>
      <c r="BF106" s="86">
        <v>0</v>
      </c>
      <c r="BG106" s="86">
        <v>0</v>
      </c>
      <c r="BH106" s="86">
        <v>82.338130000000007</v>
      </c>
      <c r="BI106" s="86">
        <v>27.42</v>
      </c>
      <c r="BJ106" s="86">
        <v>1.8811599999999999</v>
      </c>
      <c r="BK106" s="86">
        <v>0</v>
      </c>
      <c r="BL106" s="86">
        <v>0</v>
      </c>
      <c r="BM106" s="86">
        <v>0</v>
      </c>
      <c r="BN106" s="86" t="s">
        <v>6</v>
      </c>
      <c r="BO106" s="86" t="s">
        <v>6</v>
      </c>
      <c r="BP106" s="86">
        <v>111.63929</v>
      </c>
      <c r="BS106" s="98">
        <v>0</v>
      </c>
      <c r="BT106" s="98">
        <v>0</v>
      </c>
      <c r="BU106" s="98">
        <v>0.75438754581832257</v>
      </c>
      <c r="BV106" s="98">
        <v>0.24561245418167746</v>
      </c>
      <c r="BX106" s="98">
        <v>1</v>
      </c>
    </row>
    <row r="107" spans="1:76" x14ac:dyDescent="0.35">
      <c r="A107" s="96" t="s">
        <v>158</v>
      </c>
      <c r="B107" s="96" t="s">
        <v>161</v>
      </c>
      <c r="C107" s="86">
        <v>0</v>
      </c>
      <c r="D107" s="86">
        <v>0</v>
      </c>
      <c r="E107" s="86">
        <v>0</v>
      </c>
      <c r="F107" s="86">
        <v>0</v>
      </c>
      <c r="G107" s="86">
        <v>0</v>
      </c>
      <c r="H107" s="86">
        <v>0</v>
      </c>
      <c r="I107" s="86">
        <v>0.14720900000000001</v>
      </c>
      <c r="J107" s="86">
        <v>0</v>
      </c>
      <c r="K107" s="86">
        <v>0</v>
      </c>
      <c r="L107" s="86">
        <v>0</v>
      </c>
      <c r="M107" s="86">
        <v>3.1661899999999998</v>
      </c>
      <c r="N107" s="86">
        <v>23.8033</v>
      </c>
      <c r="O107" s="86">
        <v>0</v>
      </c>
      <c r="P107" s="86">
        <v>0</v>
      </c>
      <c r="Q107" s="86">
        <v>0</v>
      </c>
      <c r="R107" s="86">
        <v>0</v>
      </c>
      <c r="S107" s="86">
        <v>0</v>
      </c>
      <c r="T107" s="86">
        <v>0</v>
      </c>
      <c r="U107" s="86">
        <v>0</v>
      </c>
      <c r="V107" s="86">
        <v>0</v>
      </c>
      <c r="W107" s="86">
        <v>0</v>
      </c>
      <c r="X107" s="86">
        <v>0.67</v>
      </c>
      <c r="Y107" s="86">
        <v>0</v>
      </c>
      <c r="Z107" s="86">
        <v>0</v>
      </c>
      <c r="AA107" s="86">
        <v>0</v>
      </c>
      <c r="AB107" s="86">
        <v>0</v>
      </c>
      <c r="AC107" s="86">
        <v>0</v>
      </c>
      <c r="AD107" s="86">
        <v>0</v>
      </c>
      <c r="AE107" s="86">
        <v>0</v>
      </c>
      <c r="AF107" s="86">
        <v>0</v>
      </c>
      <c r="AG107" s="86">
        <v>0</v>
      </c>
      <c r="AH107" s="86">
        <v>0</v>
      </c>
      <c r="AI107" s="86">
        <v>9.35</v>
      </c>
      <c r="AJ107" s="86">
        <v>0</v>
      </c>
      <c r="AK107" s="86">
        <v>0</v>
      </c>
      <c r="AL107" s="86">
        <v>2.5954100000000002</v>
      </c>
      <c r="AM107" s="86">
        <v>0</v>
      </c>
      <c r="AO107" s="86">
        <v>39.732109000000001</v>
      </c>
      <c r="AP107" s="86">
        <v>39.732109000000001</v>
      </c>
      <c r="AQ107" s="86">
        <v>38</v>
      </c>
      <c r="AR107" s="86">
        <v>0</v>
      </c>
      <c r="AS107" s="86">
        <v>0</v>
      </c>
      <c r="AT107" s="97">
        <v>0.95640530936829959</v>
      </c>
      <c r="AX107" s="86">
        <v>2.5954100000000002</v>
      </c>
      <c r="AY107" s="86">
        <v>0</v>
      </c>
      <c r="AZ107" s="86">
        <v>26.96949</v>
      </c>
      <c r="BA107" s="86">
        <v>0</v>
      </c>
      <c r="BC107" s="86">
        <v>27.639490000000002</v>
      </c>
      <c r="BF107" s="86">
        <v>0</v>
      </c>
      <c r="BG107" s="86">
        <v>0</v>
      </c>
      <c r="BH107" s="86">
        <v>26.96949</v>
      </c>
      <c r="BI107" s="86">
        <v>10.167209</v>
      </c>
      <c r="BJ107" s="86">
        <v>2.5954100000000002</v>
      </c>
      <c r="BK107" s="86">
        <v>0</v>
      </c>
      <c r="BL107" s="86">
        <v>0</v>
      </c>
      <c r="BM107" s="86">
        <v>0</v>
      </c>
      <c r="BN107" s="86" t="s">
        <v>6</v>
      </c>
      <c r="BO107" s="86" t="s">
        <v>6</v>
      </c>
      <c r="BP107" s="86">
        <v>39.732109000000001</v>
      </c>
      <c r="BS107" s="98">
        <v>0</v>
      </c>
      <c r="BT107" s="98">
        <v>0</v>
      </c>
      <c r="BU107" s="98">
        <v>0.74410598239323267</v>
      </c>
      <c r="BV107" s="98">
        <v>0.25589401760676733</v>
      </c>
      <c r="BX107" s="98">
        <v>1</v>
      </c>
    </row>
    <row r="108" spans="1:76" x14ac:dyDescent="0.35">
      <c r="A108" s="96" t="s">
        <v>162</v>
      </c>
      <c r="B108" s="96" t="s">
        <v>163</v>
      </c>
      <c r="C108" s="86">
        <v>0</v>
      </c>
      <c r="D108" s="86">
        <v>0.05</v>
      </c>
      <c r="E108" s="86">
        <v>0</v>
      </c>
      <c r="F108" s="86">
        <v>0</v>
      </c>
      <c r="G108" s="86">
        <v>0</v>
      </c>
      <c r="H108" s="86">
        <v>0</v>
      </c>
      <c r="I108" s="86">
        <v>0</v>
      </c>
      <c r="J108" s="86">
        <v>0</v>
      </c>
      <c r="K108" s="86">
        <v>0</v>
      </c>
      <c r="L108" s="86">
        <v>0</v>
      </c>
      <c r="M108" s="86">
        <v>0</v>
      </c>
      <c r="N108" s="86">
        <v>0</v>
      </c>
      <c r="O108" s="86">
        <v>0</v>
      </c>
      <c r="P108" s="86">
        <v>0</v>
      </c>
      <c r="Q108" s="86">
        <v>0</v>
      </c>
      <c r="R108" s="86">
        <v>2.2999999999999998</v>
      </c>
      <c r="S108" s="86">
        <v>0</v>
      </c>
      <c r="T108" s="86">
        <v>0</v>
      </c>
      <c r="U108" s="86">
        <v>0</v>
      </c>
      <c r="V108" s="86">
        <v>0</v>
      </c>
      <c r="W108" s="86">
        <v>0</v>
      </c>
      <c r="X108" s="86">
        <v>0</v>
      </c>
      <c r="Y108" s="86">
        <v>0</v>
      </c>
      <c r="Z108" s="86">
        <v>0</v>
      </c>
      <c r="AA108" s="86">
        <v>0</v>
      </c>
      <c r="AB108" s="86">
        <v>0</v>
      </c>
      <c r="AC108" s="86">
        <v>0</v>
      </c>
      <c r="AD108" s="86">
        <v>0</v>
      </c>
      <c r="AE108" s="86">
        <v>0</v>
      </c>
      <c r="AF108" s="86">
        <v>0</v>
      </c>
      <c r="AG108" s="86">
        <v>0</v>
      </c>
      <c r="AH108" s="86">
        <v>0</v>
      </c>
      <c r="AI108" s="86">
        <v>0</v>
      </c>
      <c r="AJ108" s="86">
        <v>0</v>
      </c>
      <c r="AK108" s="86">
        <v>0</v>
      </c>
      <c r="AL108" s="86">
        <v>0.36</v>
      </c>
      <c r="AM108" s="86">
        <v>58.1</v>
      </c>
      <c r="AO108" s="86">
        <v>2.7099999999999995</v>
      </c>
      <c r="AP108" s="86">
        <v>60.81</v>
      </c>
      <c r="AQ108" s="86">
        <v>48.1</v>
      </c>
      <c r="AR108" s="86">
        <v>0</v>
      </c>
      <c r="AS108" s="86">
        <v>0</v>
      </c>
      <c r="AT108" s="97">
        <v>0.79098832428876831</v>
      </c>
      <c r="AX108" s="86">
        <v>0.36</v>
      </c>
      <c r="AY108" s="86">
        <v>0</v>
      </c>
      <c r="AZ108" s="86">
        <v>0</v>
      </c>
      <c r="BA108" s="86">
        <v>2.2999999999999998</v>
      </c>
      <c r="BC108" s="86">
        <v>2.2999999999999998</v>
      </c>
      <c r="BF108" s="86">
        <v>0.05</v>
      </c>
      <c r="BG108" s="86">
        <v>0</v>
      </c>
      <c r="BH108" s="86">
        <v>2.2999999999999998</v>
      </c>
      <c r="BI108" s="86">
        <v>0</v>
      </c>
      <c r="BJ108" s="86">
        <v>0.36</v>
      </c>
      <c r="BK108" s="86">
        <v>0</v>
      </c>
      <c r="BL108" s="86">
        <v>0</v>
      </c>
      <c r="BM108" s="86">
        <v>58.1</v>
      </c>
      <c r="BN108" s="86">
        <v>1.4</v>
      </c>
      <c r="BO108" s="86" t="s">
        <v>6</v>
      </c>
      <c r="BP108" s="86">
        <v>60.81</v>
      </c>
      <c r="BS108" s="98">
        <v>1.4198322644301924E-2</v>
      </c>
      <c r="BT108" s="98">
        <v>0.94205887189606974</v>
      </c>
      <c r="BU108" s="98">
        <v>4.3742805459628345E-2</v>
      </c>
      <c r="BV108" s="98">
        <v>0</v>
      </c>
      <c r="BX108" s="98">
        <v>1</v>
      </c>
    </row>
    <row r="109" spans="1:76" x14ac:dyDescent="0.35">
      <c r="A109" s="96" t="s">
        <v>164</v>
      </c>
      <c r="B109" s="96" t="s">
        <v>165</v>
      </c>
      <c r="C109" s="86">
        <v>0</v>
      </c>
      <c r="D109" s="86">
        <v>0</v>
      </c>
      <c r="E109" s="86">
        <v>0</v>
      </c>
      <c r="F109" s="86">
        <v>0</v>
      </c>
      <c r="G109" s="86">
        <v>0</v>
      </c>
      <c r="H109" s="86">
        <v>0</v>
      </c>
      <c r="I109" s="86">
        <v>0</v>
      </c>
      <c r="J109" s="86">
        <v>0</v>
      </c>
      <c r="K109" s="86">
        <v>0</v>
      </c>
      <c r="L109" s="86">
        <v>0</v>
      </c>
      <c r="M109" s="86">
        <v>5.9939999999999998</v>
      </c>
      <c r="N109" s="86">
        <v>0</v>
      </c>
      <c r="O109" s="86">
        <v>0</v>
      </c>
      <c r="P109" s="86">
        <v>26.905999999999999</v>
      </c>
      <c r="Q109" s="86">
        <v>16.100000000000001</v>
      </c>
      <c r="R109" s="86">
        <v>7.0570000000000004</v>
      </c>
      <c r="S109" s="86">
        <v>0</v>
      </c>
      <c r="T109" s="86">
        <v>0</v>
      </c>
      <c r="U109" s="86">
        <v>0</v>
      </c>
      <c r="V109" s="86">
        <v>0</v>
      </c>
      <c r="W109" s="86">
        <v>0.56599999999999995</v>
      </c>
      <c r="X109" s="86">
        <v>0</v>
      </c>
      <c r="Y109" s="86">
        <v>0</v>
      </c>
      <c r="Z109" s="86">
        <v>0</v>
      </c>
      <c r="AA109" s="86">
        <v>0</v>
      </c>
      <c r="AB109" s="86">
        <v>0</v>
      </c>
      <c r="AC109" s="86">
        <v>0</v>
      </c>
      <c r="AD109" s="86">
        <v>0</v>
      </c>
      <c r="AE109" s="86">
        <v>2.6070000000000002</v>
      </c>
      <c r="AF109" s="86">
        <v>0</v>
      </c>
      <c r="AG109" s="86">
        <v>0</v>
      </c>
      <c r="AH109" s="86">
        <v>0</v>
      </c>
      <c r="AI109" s="86">
        <v>0</v>
      </c>
      <c r="AJ109" s="86">
        <v>0</v>
      </c>
      <c r="AK109" s="86">
        <v>0</v>
      </c>
      <c r="AL109" s="86">
        <v>0.83199999999999996</v>
      </c>
      <c r="AM109" s="86">
        <v>0</v>
      </c>
      <c r="AO109" s="86">
        <v>60.062000000000005</v>
      </c>
      <c r="AP109" s="86">
        <v>60.062000000000005</v>
      </c>
      <c r="AQ109" s="86">
        <v>44.2</v>
      </c>
      <c r="AR109" s="86">
        <v>0</v>
      </c>
      <c r="AS109" s="86">
        <v>0</v>
      </c>
      <c r="AT109" s="97">
        <v>0.73590623022876356</v>
      </c>
      <c r="AX109" s="86">
        <v>0.83199999999999996</v>
      </c>
      <c r="AY109" s="86">
        <v>0</v>
      </c>
      <c r="AZ109" s="86">
        <v>49</v>
      </c>
      <c r="BA109" s="86">
        <v>7.0570000000000004</v>
      </c>
      <c r="BC109" s="86">
        <v>56.623000000000005</v>
      </c>
      <c r="BF109" s="86">
        <v>0</v>
      </c>
      <c r="BG109" s="86">
        <v>2.6070000000000002</v>
      </c>
      <c r="BH109" s="86">
        <v>56.623000000000005</v>
      </c>
      <c r="BI109" s="86">
        <v>0</v>
      </c>
      <c r="BJ109" s="86">
        <v>0.83199999999999996</v>
      </c>
      <c r="BK109" s="86">
        <v>0</v>
      </c>
      <c r="BL109" s="86">
        <v>0</v>
      </c>
      <c r="BM109" s="86">
        <v>0</v>
      </c>
      <c r="BN109" s="86" t="s">
        <v>6</v>
      </c>
      <c r="BO109" s="86" t="s">
        <v>6</v>
      </c>
      <c r="BP109" s="86">
        <v>60.062000000000005</v>
      </c>
      <c r="BS109" s="98">
        <v>0</v>
      </c>
      <c r="BT109" s="98">
        <v>4.3405148013719155E-2</v>
      </c>
      <c r="BU109" s="98">
        <v>0.9565948519862808</v>
      </c>
      <c r="BV109" s="98">
        <v>0</v>
      </c>
      <c r="BX109" s="98">
        <v>1</v>
      </c>
    </row>
    <row r="110" spans="1:76" x14ac:dyDescent="0.35">
      <c r="A110" s="96" t="s">
        <v>164</v>
      </c>
      <c r="B110" s="96" t="s">
        <v>166</v>
      </c>
      <c r="C110" s="86">
        <v>0</v>
      </c>
      <c r="D110" s="86">
        <v>0.85273399999999999</v>
      </c>
      <c r="E110" s="86">
        <v>0</v>
      </c>
      <c r="F110" s="86">
        <v>0</v>
      </c>
      <c r="G110" s="86">
        <v>0</v>
      </c>
      <c r="H110" s="86">
        <v>0</v>
      </c>
      <c r="I110" s="86">
        <v>0</v>
      </c>
      <c r="J110" s="86">
        <v>0</v>
      </c>
      <c r="K110" s="86">
        <v>0</v>
      </c>
      <c r="L110" s="86">
        <v>0</v>
      </c>
      <c r="M110" s="86">
        <v>0</v>
      </c>
      <c r="N110" s="86">
        <v>0</v>
      </c>
      <c r="O110" s="86">
        <v>0</v>
      </c>
      <c r="P110" s="86">
        <v>0</v>
      </c>
      <c r="Q110" s="86">
        <v>0</v>
      </c>
      <c r="R110" s="86">
        <v>0</v>
      </c>
      <c r="S110" s="86">
        <v>0</v>
      </c>
      <c r="T110" s="86">
        <v>0</v>
      </c>
      <c r="U110" s="86">
        <v>0</v>
      </c>
      <c r="V110" s="86">
        <v>0</v>
      </c>
      <c r="W110" s="86">
        <v>0</v>
      </c>
      <c r="X110" s="86">
        <v>0</v>
      </c>
      <c r="Y110" s="86">
        <v>0</v>
      </c>
      <c r="Z110" s="86">
        <v>0</v>
      </c>
      <c r="AA110" s="86">
        <v>0</v>
      </c>
      <c r="AB110" s="86">
        <v>0</v>
      </c>
      <c r="AC110" s="86">
        <v>0</v>
      </c>
      <c r="AD110" s="86">
        <v>0</v>
      </c>
      <c r="AE110" s="86">
        <v>13.069000000000001</v>
      </c>
      <c r="AF110" s="86">
        <v>0</v>
      </c>
      <c r="AG110" s="86">
        <v>0</v>
      </c>
      <c r="AH110" s="86">
        <v>0</v>
      </c>
      <c r="AI110" s="86">
        <v>0</v>
      </c>
      <c r="AJ110" s="86">
        <v>0</v>
      </c>
      <c r="AK110" s="86">
        <v>0</v>
      </c>
      <c r="AL110" s="86">
        <v>0.221</v>
      </c>
      <c r="AM110" s="86">
        <v>0</v>
      </c>
      <c r="AO110" s="86">
        <v>14.142734000000001</v>
      </c>
      <c r="AP110" s="86">
        <v>14.142734000000001</v>
      </c>
      <c r="AQ110" s="86">
        <v>11.7</v>
      </c>
      <c r="AR110" s="86">
        <v>0</v>
      </c>
      <c r="AS110" s="86">
        <v>0</v>
      </c>
      <c r="AT110" s="97">
        <v>0.8272799304575762</v>
      </c>
      <c r="AX110" s="86">
        <v>0.221</v>
      </c>
      <c r="AY110" s="86">
        <v>0</v>
      </c>
      <c r="AZ110" s="86">
        <v>0</v>
      </c>
      <c r="BA110" s="86">
        <v>0</v>
      </c>
      <c r="BC110" s="86">
        <v>0</v>
      </c>
      <c r="BF110" s="86">
        <v>0.85273399999999999</v>
      </c>
      <c r="BG110" s="86">
        <v>13.069000000000001</v>
      </c>
      <c r="BH110" s="86">
        <v>0</v>
      </c>
      <c r="BI110" s="86">
        <v>0</v>
      </c>
      <c r="BJ110" s="86">
        <v>0.221</v>
      </c>
      <c r="BK110" s="86">
        <v>0</v>
      </c>
      <c r="BL110" s="86">
        <v>0</v>
      </c>
      <c r="BM110" s="86">
        <v>0</v>
      </c>
      <c r="BN110" s="86" t="s">
        <v>6</v>
      </c>
      <c r="BO110" s="86" t="s">
        <v>6</v>
      </c>
      <c r="BP110" s="86">
        <v>14.142734000000001</v>
      </c>
      <c r="BS110" s="98">
        <v>6.0294848223829987E-2</v>
      </c>
      <c r="BT110" s="98">
        <v>0.92407875308974918</v>
      </c>
      <c r="BU110" s="98">
        <v>1.5626398686420885E-2</v>
      </c>
      <c r="BV110" s="98">
        <v>0</v>
      </c>
      <c r="BX110" s="98">
        <v>1</v>
      </c>
    </row>
    <row r="111" spans="1:76" x14ac:dyDescent="0.35">
      <c r="A111" s="96" t="s">
        <v>167</v>
      </c>
      <c r="B111" s="96" t="s">
        <v>168</v>
      </c>
      <c r="C111" s="86">
        <v>0</v>
      </c>
      <c r="D111" s="86">
        <v>0.60399999999999998</v>
      </c>
      <c r="E111" s="86">
        <v>0</v>
      </c>
      <c r="F111" s="86">
        <v>0</v>
      </c>
      <c r="G111" s="86">
        <v>0</v>
      </c>
      <c r="H111" s="86">
        <v>0</v>
      </c>
      <c r="I111" s="86">
        <v>0</v>
      </c>
      <c r="J111" s="86">
        <v>0</v>
      </c>
      <c r="K111" s="86">
        <v>0</v>
      </c>
      <c r="L111" s="86">
        <v>0</v>
      </c>
      <c r="M111" s="86">
        <v>16.490200000000002</v>
      </c>
      <c r="N111" s="86">
        <v>9.1141199999999998</v>
      </c>
      <c r="O111" s="86">
        <v>10.3522</v>
      </c>
      <c r="P111" s="86">
        <v>11.952199999999999</v>
      </c>
      <c r="Q111" s="86">
        <v>7.3521599999999996</v>
      </c>
      <c r="R111" s="86">
        <v>0</v>
      </c>
      <c r="S111" s="86">
        <v>0</v>
      </c>
      <c r="T111" s="86">
        <v>0</v>
      </c>
      <c r="U111" s="86">
        <v>0</v>
      </c>
      <c r="V111" s="86">
        <v>0</v>
      </c>
      <c r="W111" s="86">
        <v>0</v>
      </c>
      <c r="X111" s="86">
        <v>0</v>
      </c>
      <c r="Y111" s="86">
        <v>0</v>
      </c>
      <c r="Z111" s="86">
        <v>0</v>
      </c>
      <c r="AA111" s="86">
        <v>0</v>
      </c>
      <c r="AB111" s="86">
        <v>0</v>
      </c>
      <c r="AC111" s="86">
        <v>0</v>
      </c>
      <c r="AD111" s="86">
        <v>0</v>
      </c>
      <c r="AE111" s="86">
        <v>0</v>
      </c>
      <c r="AF111" s="86">
        <v>0</v>
      </c>
      <c r="AG111" s="86">
        <v>0</v>
      </c>
      <c r="AH111" s="86">
        <v>0</v>
      </c>
      <c r="AI111" s="86">
        <v>12.4</v>
      </c>
      <c r="AJ111" s="86">
        <v>0</v>
      </c>
      <c r="AK111" s="86">
        <v>0</v>
      </c>
      <c r="AL111" s="86">
        <v>2.40367</v>
      </c>
      <c r="AM111" s="86">
        <v>0</v>
      </c>
      <c r="AO111" s="86">
        <v>70.668549999999996</v>
      </c>
      <c r="AP111" s="86">
        <v>70.668549999999996</v>
      </c>
      <c r="AQ111" s="86">
        <v>56.100999999999999</v>
      </c>
      <c r="AR111" s="86">
        <v>0</v>
      </c>
      <c r="AS111" s="86">
        <v>0</v>
      </c>
      <c r="AT111" s="97">
        <v>0.79386091832929928</v>
      </c>
      <c r="AX111" s="86">
        <v>2.40367</v>
      </c>
      <c r="AY111" s="86">
        <v>0</v>
      </c>
      <c r="AZ111" s="86">
        <v>55.260879999999993</v>
      </c>
      <c r="BA111" s="86">
        <v>0</v>
      </c>
      <c r="BC111" s="86">
        <v>55.260879999999993</v>
      </c>
      <c r="BF111" s="86">
        <v>0.60399999999999998</v>
      </c>
      <c r="BG111" s="86">
        <v>0</v>
      </c>
      <c r="BH111" s="86">
        <v>55.260879999999993</v>
      </c>
      <c r="BI111" s="86">
        <v>12.4</v>
      </c>
      <c r="BJ111" s="86">
        <v>2.40367</v>
      </c>
      <c r="BK111" s="86">
        <v>0</v>
      </c>
      <c r="BL111" s="86">
        <v>0</v>
      </c>
      <c r="BM111" s="86">
        <v>0</v>
      </c>
      <c r="BN111" s="86" t="s">
        <v>6</v>
      </c>
      <c r="BO111" s="86" t="s">
        <v>6</v>
      </c>
      <c r="BP111" s="86">
        <v>70.668549999999996</v>
      </c>
      <c r="BS111" s="98">
        <v>8.5469420272525753E-3</v>
      </c>
      <c r="BT111" s="98">
        <v>0</v>
      </c>
      <c r="BU111" s="98">
        <v>0.81598603622120436</v>
      </c>
      <c r="BV111" s="98">
        <v>0.17546702175154297</v>
      </c>
      <c r="BX111" s="98">
        <v>0.99999999999999989</v>
      </c>
    </row>
    <row r="112" spans="1:76" x14ac:dyDescent="0.35">
      <c r="A112" s="96" t="s">
        <v>167</v>
      </c>
      <c r="B112" s="96" t="s">
        <v>169</v>
      </c>
      <c r="C112" s="86">
        <v>0</v>
      </c>
      <c r="D112" s="86">
        <v>0.14000000000000001</v>
      </c>
      <c r="E112" s="86">
        <v>0</v>
      </c>
      <c r="F112" s="86">
        <v>0</v>
      </c>
      <c r="G112" s="86">
        <v>0</v>
      </c>
      <c r="H112" s="86">
        <v>0</v>
      </c>
      <c r="I112" s="86">
        <v>0</v>
      </c>
      <c r="J112" s="86">
        <v>0</v>
      </c>
      <c r="K112" s="86">
        <v>0</v>
      </c>
      <c r="L112" s="86">
        <v>0</v>
      </c>
      <c r="M112" s="86">
        <v>0</v>
      </c>
      <c r="N112" s="86">
        <v>0</v>
      </c>
      <c r="O112" s="86">
        <v>0</v>
      </c>
      <c r="P112" s="86">
        <v>8.3000000000000007</v>
      </c>
      <c r="Q112" s="86">
        <v>0</v>
      </c>
      <c r="R112" s="86">
        <v>0</v>
      </c>
      <c r="S112" s="86">
        <v>0</v>
      </c>
      <c r="T112" s="86">
        <v>0</v>
      </c>
      <c r="U112" s="86">
        <v>0</v>
      </c>
      <c r="V112" s="86">
        <v>0</v>
      </c>
      <c r="W112" s="86">
        <v>0</v>
      </c>
      <c r="X112" s="86">
        <v>0</v>
      </c>
      <c r="Y112" s="86">
        <v>0</v>
      </c>
      <c r="Z112" s="86">
        <v>0</v>
      </c>
      <c r="AA112" s="86">
        <v>0</v>
      </c>
      <c r="AB112" s="86">
        <v>0</v>
      </c>
      <c r="AC112" s="86">
        <v>0</v>
      </c>
      <c r="AD112" s="86">
        <v>0</v>
      </c>
      <c r="AE112" s="86">
        <v>0</v>
      </c>
      <c r="AF112" s="86">
        <v>0</v>
      </c>
      <c r="AG112" s="86">
        <v>0</v>
      </c>
      <c r="AH112" s="86">
        <v>0</v>
      </c>
      <c r="AI112" s="86">
        <v>0</v>
      </c>
      <c r="AJ112" s="86">
        <v>0</v>
      </c>
      <c r="AK112" s="86">
        <v>0</v>
      </c>
      <c r="AL112" s="86">
        <v>0.17</v>
      </c>
      <c r="AM112" s="86">
        <v>0</v>
      </c>
      <c r="AO112" s="86">
        <v>8.6100000000000012</v>
      </c>
      <c r="AP112" s="86">
        <v>8.6100000000000012</v>
      </c>
      <c r="AQ112" s="86">
        <v>6.1</v>
      </c>
      <c r="AR112" s="86">
        <v>0</v>
      </c>
      <c r="AS112" s="86">
        <v>0</v>
      </c>
      <c r="AT112" s="97">
        <v>0.70847851335656198</v>
      </c>
      <c r="AX112" s="86">
        <v>0.17</v>
      </c>
      <c r="AY112" s="86">
        <v>0</v>
      </c>
      <c r="AZ112" s="86">
        <v>8.3000000000000007</v>
      </c>
      <c r="BA112" s="86">
        <v>0</v>
      </c>
      <c r="BC112" s="86">
        <v>8.3000000000000007</v>
      </c>
      <c r="BF112" s="86">
        <v>0.14000000000000001</v>
      </c>
      <c r="BG112" s="86">
        <v>0</v>
      </c>
      <c r="BH112" s="86">
        <v>8.3000000000000007</v>
      </c>
      <c r="BI112" s="86">
        <v>0</v>
      </c>
      <c r="BJ112" s="86">
        <v>0.17</v>
      </c>
      <c r="BK112" s="86">
        <v>0</v>
      </c>
      <c r="BL112" s="86">
        <v>0</v>
      </c>
      <c r="BM112" s="86">
        <v>0</v>
      </c>
      <c r="BN112" s="86" t="s">
        <v>6</v>
      </c>
      <c r="BO112" s="86" t="s">
        <v>6</v>
      </c>
      <c r="BP112" s="86">
        <v>8.6100000000000012</v>
      </c>
      <c r="BS112" s="98">
        <v>1.6260162601626015E-2</v>
      </c>
      <c r="BT112" s="98">
        <v>0</v>
      </c>
      <c r="BU112" s="98">
        <v>0.9837398373983739</v>
      </c>
      <c r="BV112" s="98">
        <v>0</v>
      </c>
      <c r="BX112" s="98">
        <v>0.99999999999999989</v>
      </c>
    </row>
    <row r="113" spans="1:76" x14ac:dyDescent="0.35">
      <c r="A113" s="96" t="s">
        <v>167</v>
      </c>
      <c r="B113" s="96" t="s">
        <v>170</v>
      </c>
      <c r="C113" s="86">
        <v>0</v>
      </c>
      <c r="D113" s="86">
        <v>0.18</v>
      </c>
      <c r="E113" s="86">
        <v>0</v>
      </c>
      <c r="F113" s="86">
        <v>0</v>
      </c>
      <c r="G113" s="86">
        <v>0</v>
      </c>
      <c r="H113" s="86">
        <v>0</v>
      </c>
      <c r="I113" s="86">
        <v>0</v>
      </c>
      <c r="J113" s="86">
        <v>0</v>
      </c>
      <c r="K113" s="86">
        <v>0</v>
      </c>
      <c r="L113" s="86">
        <v>0</v>
      </c>
      <c r="M113" s="86">
        <v>0</v>
      </c>
      <c r="N113" s="86">
        <v>0</v>
      </c>
      <c r="O113" s="86">
        <v>0</v>
      </c>
      <c r="P113" s="86">
        <v>2.66</v>
      </c>
      <c r="Q113" s="86">
        <v>0</v>
      </c>
      <c r="R113" s="86">
        <v>0</v>
      </c>
      <c r="S113" s="86">
        <v>0</v>
      </c>
      <c r="T113" s="86">
        <v>0</v>
      </c>
      <c r="U113" s="86">
        <v>0</v>
      </c>
      <c r="V113" s="86">
        <v>0</v>
      </c>
      <c r="W113" s="86">
        <v>0</v>
      </c>
      <c r="X113" s="86">
        <v>0</v>
      </c>
      <c r="Y113" s="86">
        <v>0</v>
      </c>
      <c r="Z113" s="86">
        <v>0</v>
      </c>
      <c r="AA113" s="86">
        <v>0</v>
      </c>
      <c r="AB113" s="86">
        <v>0</v>
      </c>
      <c r="AC113" s="86">
        <v>0</v>
      </c>
      <c r="AD113" s="86">
        <v>0</v>
      </c>
      <c r="AE113" s="86">
        <v>0</v>
      </c>
      <c r="AF113" s="86">
        <v>0</v>
      </c>
      <c r="AG113" s="86">
        <v>0</v>
      </c>
      <c r="AH113" s="86">
        <v>0</v>
      </c>
      <c r="AI113" s="86">
        <v>0</v>
      </c>
      <c r="AJ113" s="86">
        <v>0</v>
      </c>
      <c r="AK113" s="86">
        <v>0</v>
      </c>
      <c r="AL113" s="86">
        <v>5.3999999999999999E-2</v>
      </c>
      <c r="AM113" s="86">
        <v>0</v>
      </c>
      <c r="AO113" s="86">
        <v>2.8940000000000001</v>
      </c>
      <c r="AP113" s="86">
        <v>2.8940000000000001</v>
      </c>
      <c r="AQ113" s="86">
        <v>2.12</v>
      </c>
      <c r="AR113" s="86">
        <v>0</v>
      </c>
      <c r="AS113" s="86">
        <v>0</v>
      </c>
      <c r="AT113" s="97">
        <v>0.73255010366275053</v>
      </c>
      <c r="AX113" s="86">
        <v>5.3999999999999999E-2</v>
      </c>
      <c r="AY113" s="86">
        <v>0</v>
      </c>
      <c r="AZ113" s="86">
        <v>2.66</v>
      </c>
      <c r="BA113" s="86">
        <v>0</v>
      </c>
      <c r="BC113" s="86">
        <v>2.66</v>
      </c>
      <c r="BF113" s="86">
        <v>0.18</v>
      </c>
      <c r="BG113" s="86">
        <v>0</v>
      </c>
      <c r="BH113" s="86">
        <v>2.66</v>
      </c>
      <c r="BI113" s="86">
        <v>0</v>
      </c>
      <c r="BJ113" s="86">
        <v>5.3999999999999999E-2</v>
      </c>
      <c r="BK113" s="86">
        <v>0.55000000000000004</v>
      </c>
      <c r="BL113" s="86">
        <v>0.3206</v>
      </c>
      <c r="BM113" s="86">
        <v>0</v>
      </c>
      <c r="BN113" s="86" t="s">
        <v>6</v>
      </c>
      <c r="BO113" s="86" t="s">
        <v>6</v>
      </c>
      <c r="BP113" s="86">
        <v>2.8940000000000001</v>
      </c>
      <c r="BS113" s="98">
        <v>7.2460262612301304E-2</v>
      </c>
      <c r="BT113" s="98">
        <v>5.9821700069108497E-3</v>
      </c>
      <c r="BU113" s="98">
        <v>0.92155756738078787</v>
      </c>
      <c r="BV113" s="98">
        <v>0</v>
      </c>
      <c r="BX113" s="98">
        <v>1</v>
      </c>
    </row>
    <row r="114" spans="1:76" x14ac:dyDescent="0.35">
      <c r="A114" s="96" t="s">
        <v>167</v>
      </c>
      <c r="B114" s="96" t="s">
        <v>171</v>
      </c>
      <c r="C114" s="86">
        <v>0</v>
      </c>
      <c r="D114" s="86">
        <v>1</v>
      </c>
      <c r="E114" s="86">
        <v>0</v>
      </c>
      <c r="F114" s="86">
        <v>0</v>
      </c>
      <c r="G114" s="86">
        <v>0</v>
      </c>
      <c r="H114" s="86">
        <v>0</v>
      </c>
      <c r="I114" s="86">
        <v>0</v>
      </c>
      <c r="J114" s="86">
        <v>0</v>
      </c>
      <c r="K114" s="86">
        <v>0</v>
      </c>
      <c r="L114" s="86">
        <v>0</v>
      </c>
      <c r="M114" s="86">
        <v>12.740399999999999</v>
      </c>
      <c r="N114" s="86">
        <v>6.7128300000000003</v>
      </c>
      <c r="O114" s="86">
        <v>11.926600000000001</v>
      </c>
      <c r="P114" s="86">
        <v>12.6404</v>
      </c>
      <c r="Q114" s="86">
        <v>6.5842299999999998</v>
      </c>
      <c r="R114" s="86">
        <v>0</v>
      </c>
      <c r="S114" s="86">
        <v>0</v>
      </c>
      <c r="T114" s="86">
        <v>0</v>
      </c>
      <c r="U114" s="86">
        <v>0</v>
      </c>
      <c r="V114" s="86">
        <v>0</v>
      </c>
      <c r="W114" s="86">
        <v>0</v>
      </c>
      <c r="X114" s="86">
        <v>0</v>
      </c>
      <c r="Y114" s="86">
        <v>0</v>
      </c>
      <c r="Z114" s="86">
        <v>0</v>
      </c>
      <c r="AA114" s="86">
        <v>0</v>
      </c>
      <c r="AB114" s="86">
        <v>0</v>
      </c>
      <c r="AC114" s="86">
        <v>0</v>
      </c>
      <c r="AD114" s="86">
        <v>0</v>
      </c>
      <c r="AE114" s="86">
        <v>0</v>
      </c>
      <c r="AF114" s="86">
        <v>0</v>
      </c>
      <c r="AG114" s="86">
        <v>0</v>
      </c>
      <c r="AH114" s="86">
        <v>0</v>
      </c>
      <c r="AI114" s="86">
        <v>4.4000000000000004</v>
      </c>
      <c r="AJ114" s="86">
        <v>0</v>
      </c>
      <c r="AK114" s="86">
        <v>0</v>
      </c>
      <c r="AL114" s="86">
        <v>2.0211000000000001</v>
      </c>
      <c r="AM114" s="86">
        <v>0</v>
      </c>
      <c r="AO114" s="86">
        <v>58.025559999999992</v>
      </c>
      <c r="AP114" s="86">
        <v>58.025559999999992</v>
      </c>
      <c r="AQ114" s="86">
        <v>48.8</v>
      </c>
      <c r="AR114" s="86">
        <v>0</v>
      </c>
      <c r="AS114" s="86">
        <v>0</v>
      </c>
      <c r="AT114" s="97">
        <v>0.84100868651676963</v>
      </c>
      <c r="AX114" s="86">
        <v>2.0211000000000001</v>
      </c>
      <c r="AY114" s="86">
        <v>0</v>
      </c>
      <c r="AZ114" s="86">
        <v>50.604459999999996</v>
      </c>
      <c r="BA114" s="86">
        <v>0</v>
      </c>
      <c r="BC114" s="86">
        <v>50.604459999999996</v>
      </c>
      <c r="BF114" s="86">
        <v>1</v>
      </c>
      <c r="BG114" s="86">
        <v>0</v>
      </c>
      <c r="BH114" s="86">
        <v>50.604459999999996</v>
      </c>
      <c r="BI114" s="86">
        <v>4.4000000000000004</v>
      </c>
      <c r="BJ114" s="86">
        <v>2.0211000000000001</v>
      </c>
      <c r="BK114" s="86">
        <v>0</v>
      </c>
      <c r="BL114" s="86">
        <v>0</v>
      </c>
      <c r="BM114" s="86">
        <v>0</v>
      </c>
      <c r="BN114" s="86" t="s">
        <v>6</v>
      </c>
      <c r="BO114" s="86" t="s">
        <v>6</v>
      </c>
      <c r="BP114" s="86">
        <v>58.025559999999992</v>
      </c>
      <c r="BS114" s="98">
        <v>1.7233784559769868E-2</v>
      </c>
      <c r="BT114" s="98">
        <v>0</v>
      </c>
      <c r="BU114" s="98">
        <v>0.90693756337724274</v>
      </c>
      <c r="BV114" s="98">
        <v>7.5828652062987431E-2</v>
      </c>
      <c r="BX114" s="98">
        <v>1</v>
      </c>
    </row>
    <row r="115" spans="1:76" x14ac:dyDescent="0.35">
      <c r="A115" s="96" t="s">
        <v>172</v>
      </c>
      <c r="B115" s="96" t="s">
        <v>173</v>
      </c>
      <c r="C115" s="86">
        <v>0</v>
      </c>
      <c r="D115" s="86">
        <v>0.13</v>
      </c>
      <c r="E115" s="86">
        <v>0</v>
      </c>
      <c r="F115" s="86">
        <v>0</v>
      </c>
      <c r="G115" s="86">
        <v>0</v>
      </c>
      <c r="H115" s="86">
        <v>0</v>
      </c>
      <c r="I115" s="86">
        <v>0</v>
      </c>
      <c r="J115" s="86">
        <v>0</v>
      </c>
      <c r="K115" s="86">
        <v>0</v>
      </c>
      <c r="L115" s="86">
        <v>0</v>
      </c>
      <c r="M115" s="86">
        <v>0</v>
      </c>
      <c r="N115" s="86">
        <v>41.9</v>
      </c>
      <c r="O115" s="86">
        <v>0</v>
      </c>
      <c r="P115" s="86">
        <v>2.5</v>
      </c>
      <c r="Q115" s="86">
        <v>0</v>
      </c>
      <c r="R115" s="86">
        <v>0</v>
      </c>
      <c r="S115" s="86">
        <v>0</v>
      </c>
      <c r="T115" s="86">
        <v>0</v>
      </c>
      <c r="U115" s="86">
        <v>0</v>
      </c>
      <c r="V115" s="86">
        <v>0</v>
      </c>
      <c r="W115" s="86">
        <v>0</v>
      </c>
      <c r="X115" s="86">
        <v>0</v>
      </c>
      <c r="Y115" s="86">
        <v>0</v>
      </c>
      <c r="Z115" s="86">
        <v>0</v>
      </c>
      <c r="AA115" s="86">
        <v>0</v>
      </c>
      <c r="AB115" s="86">
        <v>0</v>
      </c>
      <c r="AC115" s="86">
        <v>0</v>
      </c>
      <c r="AD115" s="86">
        <v>0</v>
      </c>
      <c r="AE115" s="86">
        <v>0</v>
      </c>
      <c r="AF115" s="86">
        <v>0</v>
      </c>
      <c r="AG115" s="86">
        <v>0</v>
      </c>
      <c r="AH115" s="86">
        <v>0</v>
      </c>
      <c r="AI115" s="86">
        <v>5.6</v>
      </c>
      <c r="AJ115" s="86">
        <v>0</v>
      </c>
      <c r="AK115" s="86">
        <v>0</v>
      </c>
      <c r="AL115" s="86">
        <v>0.91700000000000004</v>
      </c>
      <c r="AM115" s="86">
        <v>0</v>
      </c>
      <c r="AO115" s="86">
        <v>51.047000000000004</v>
      </c>
      <c r="AP115" s="86">
        <v>51.047000000000004</v>
      </c>
      <c r="AQ115" s="86">
        <v>33.786999999999999</v>
      </c>
      <c r="AR115" s="86">
        <v>0</v>
      </c>
      <c r="AS115" s="86">
        <v>0</v>
      </c>
      <c r="AT115" s="97">
        <v>0.66188022802515323</v>
      </c>
      <c r="AX115" s="86">
        <v>0.91700000000000004</v>
      </c>
      <c r="AY115" s="86">
        <v>0</v>
      </c>
      <c r="AZ115" s="86">
        <v>44.4</v>
      </c>
      <c r="BA115" s="86">
        <v>0</v>
      </c>
      <c r="BC115" s="86">
        <v>44.4</v>
      </c>
      <c r="BF115" s="86">
        <v>0.13</v>
      </c>
      <c r="BG115" s="86">
        <v>0</v>
      </c>
      <c r="BH115" s="86">
        <v>44.4</v>
      </c>
      <c r="BI115" s="86">
        <v>5.6</v>
      </c>
      <c r="BJ115" s="86">
        <v>0.91700000000000004</v>
      </c>
      <c r="BK115" s="86">
        <v>0</v>
      </c>
      <c r="BL115" s="86">
        <v>0</v>
      </c>
      <c r="BM115" s="86">
        <v>0</v>
      </c>
      <c r="BN115" s="86" t="s">
        <v>6</v>
      </c>
      <c r="BO115" s="86" t="s">
        <v>6</v>
      </c>
      <c r="BP115" s="86">
        <v>51.047000000000004</v>
      </c>
      <c r="BS115" s="98">
        <v>2.5466726742022056E-3</v>
      </c>
      <c r="BT115" s="98">
        <v>0</v>
      </c>
      <c r="BU115" s="98">
        <v>0.88775050443708736</v>
      </c>
      <c r="BV115" s="98">
        <v>0.10970282288871039</v>
      </c>
      <c r="BX115" s="98">
        <v>0.99999999999999989</v>
      </c>
    </row>
    <row r="116" spans="1:76" x14ac:dyDescent="0.35">
      <c r="A116" s="96" t="s">
        <v>174</v>
      </c>
      <c r="B116" s="96" t="s">
        <v>175</v>
      </c>
      <c r="C116" s="86">
        <v>0</v>
      </c>
      <c r="D116" s="86">
        <v>0.01</v>
      </c>
      <c r="E116" s="86">
        <v>0</v>
      </c>
      <c r="F116" s="86">
        <v>2.3918699999999999</v>
      </c>
      <c r="G116" s="86">
        <v>0</v>
      </c>
      <c r="H116" s="86">
        <v>0</v>
      </c>
      <c r="I116" s="86">
        <v>0</v>
      </c>
      <c r="J116" s="86">
        <v>1.87</v>
      </c>
      <c r="K116" s="86">
        <v>0</v>
      </c>
      <c r="L116" s="86">
        <v>0</v>
      </c>
      <c r="M116" s="86">
        <v>40.268000000000001</v>
      </c>
      <c r="N116" s="86">
        <v>26.160499999999999</v>
      </c>
      <c r="O116" s="86">
        <v>0.92413999999999996</v>
      </c>
      <c r="P116" s="86">
        <v>42.49</v>
      </c>
      <c r="Q116" s="86">
        <v>0</v>
      </c>
      <c r="R116" s="86">
        <v>5.5</v>
      </c>
      <c r="S116" s="86">
        <v>0</v>
      </c>
      <c r="T116" s="86">
        <v>0</v>
      </c>
      <c r="U116" s="86">
        <v>0</v>
      </c>
      <c r="V116" s="86">
        <v>0</v>
      </c>
      <c r="W116" s="86">
        <v>3.5000000000000003E-2</v>
      </c>
      <c r="X116" s="86">
        <v>0</v>
      </c>
      <c r="Y116" s="86">
        <v>0</v>
      </c>
      <c r="Z116" s="86">
        <v>0</v>
      </c>
      <c r="AA116" s="86">
        <v>0</v>
      </c>
      <c r="AB116" s="86">
        <v>0</v>
      </c>
      <c r="AC116" s="86">
        <v>0</v>
      </c>
      <c r="AD116" s="86">
        <v>0</v>
      </c>
      <c r="AE116" s="86">
        <v>18.4833</v>
      </c>
      <c r="AF116" s="86">
        <v>3.22</v>
      </c>
      <c r="AG116" s="86">
        <v>0</v>
      </c>
      <c r="AH116" s="86">
        <v>0</v>
      </c>
      <c r="AI116" s="86">
        <v>31.620999999999999</v>
      </c>
      <c r="AJ116" s="86">
        <v>31.585000000000001</v>
      </c>
      <c r="AK116" s="86">
        <v>0</v>
      </c>
      <c r="AL116" s="86">
        <v>6.5750400000000004</v>
      </c>
      <c r="AM116" s="86">
        <v>0</v>
      </c>
      <c r="AO116" s="86">
        <v>211.13385000000002</v>
      </c>
      <c r="AP116" s="86">
        <v>211.13385000000002</v>
      </c>
      <c r="AQ116" s="86">
        <v>169.672</v>
      </c>
      <c r="AR116" s="86">
        <v>0</v>
      </c>
      <c r="AS116" s="86">
        <v>0</v>
      </c>
      <c r="AT116" s="97">
        <v>0.80362291503707239</v>
      </c>
      <c r="AX116" s="86">
        <v>9.7950400000000002</v>
      </c>
      <c r="AY116" s="86">
        <v>0</v>
      </c>
      <c r="AZ116" s="86">
        <v>109.84263999999999</v>
      </c>
      <c r="BA116" s="86">
        <v>5.5</v>
      </c>
      <c r="BC116" s="86">
        <v>115.37763999999999</v>
      </c>
      <c r="BF116" s="86">
        <v>2.4018699999999997</v>
      </c>
      <c r="BG116" s="86">
        <v>18.4833</v>
      </c>
      <c r="BH116" s="86">
        <v>115.37763999999999</v>
      </c>
      <c r="BI116" s="86">
        <v>65.075999999999993</v>
      </c>
      <c r="BJ116" s="86">
        <v>9.7950400000000002</v>
      </c>
      <c r="BK116" s="86">
        <v>0</v>
      </c>
      <c r="BL116" s="86">
        <v>0</v>
      </c>
      <c r="BM116" s="86">
        <v>0</v>
      </c>
      <c r="BN116" s="86" t="s">
        <v>6</v>
      </c>
      <c r="BO116" s="86" t="s">
        <v>6</v>
      </c>
      <c r="BP116" s="86">
        <v>211.13384999999997</v>
      </c>
      <c r="BS116" s="98">
        <v>1.13760536266449E-2</v>
      </c>
      <c r="BT116" s="98">
        <v>8.7543044376825419E-2</v>
      </c>
      <c r="BU116" s="98">
        <v>0.59285936385851912</v>
      </c>
      <c r="BV116" s="98">
        <v>0.30822153813801056</v>
      </c>
      <c r="BX116" s="98">
        <v>1</v>
      </c>
    </row>
    <row r="117" spans="1:76" x14ac:dyDescent="0.35">
      <c r="A117" s="96" t="s">
        <v>176</v>
      </c>
      <c r="B117" s="96" t="s">
        <v>177</v>
      </c>
      <c r="C117" s="86">
        <v>0</v>
      </c>
      <c r="D117" s="86">
        <v>0</v>
      </c>
      <c r="E117" s="86">
        <v>0</v>
      </c>
      <c r="F117" s="86">
        <v>0</v>
      </c>
      <c r="G117" s="86">
        <v>0</v>
      </c>
      <c r="H117" s="86">
        <v>0</v>
      </c>
      <c r="I117" s="86">
        <v>118.88200000000001</v>
      </c>
      <c r="J117" s="86">
        <v>0</v>
      </c>
      <c r="K117" s="86">
        <v>0</v>
      </c>
      <c r="L117" s="86">
        <v>9.3000000000000007</v>
      </c>
      <c r="M117" s="86">
        <v>0</v>
      </c>
      <c r="N117" s="86">
        <v>0</v>
      </c>
      <c r="O117" s="86">
        <v>0</v>
      </c>
      <c r="P117" s="86">
        <v>80.2</v>
      </c>
      <c r="Q117" s="86">
        <v>0</v>
      </c>
      <c r="R117" s="86">
        <v>0</v>
      </c>
      <c r="S117" s="86">
        <v>0</v>
      </c>
      <c r="T117" s="86">
        <v>0</v>
      </c>
      <c r="U117" s="86">
        <v>0</v>
      </c>
      <c r="V117" s="86">
        <v>0</v>
      </c>
      <c r="W117" s="86">
        <v>0.48763299999999998</v>
      </c>
      <c r="X117" s="86">
        <v>0</v>
      </c>
      <c r="Y117" s="86">
        <v>0</v>
      </c>
      <c r="Z117" s="86">
        <v>0</v>
      </c>
      <c r="AA117" s="86">
        <v>0</v>
      </c>
      <c r="AB117" s="86">
        <v>0</v>
      </c>
      <c r="AC117" s="86">
        <v>0</v>
      </c>
      <c r="AD117" s="86">
        <v>0</v>
      </c>
      <c r="AE117" s="86">
        <v>0</v>
      </c>
      <c r="AF117" s="86">
        <v>0</v>
      </c>
      <c r="AG117" s="86">
        <v>0</v>
      </c>
      <c r="AH117" s="86">
        <v>0</v>
      </c>
      <c r="AI117" s="86">
        <v>15.7</v>
      </c>
      <c r="AJ117" s="86">
        <v>2.29</v>
      </c>
      <c r="AK117" s="86">
        <v>0</v>
      </c>
      <c r="AL117" s="86">
        <v>6.52</v>
      </c>
      <c r="AM117" s="86">
        <v>0</v>
      </c>
      <c r="AO117" s="86">
        <v>233.37963299999998</v>
      </c>
      <c r="AP117" s="86">
        <v>233.37963299999998</v>
      </c>
      <c r="AQ117" s="86">
        <v>177.02</v>
      </c>
      <c r="AR117" s="86">
        <v>0</v>
      </c>
      <c r="AS117" s="86">
        <v>0</v>
      </c>
      <c r="AT117" s="97">
        <v>0.75850663455281042</v>
      </c>
      <c r="AX117" s="86">
        <v>6.52</v>
      </c>
      <c r="AY117" s="86">
        <v>0</v>
      </c>
      <c r="AZ117" s="86">
        <v>80.2</v>
      </c>
      <c r="BA117" s="86">
        <v>0</v>
      </c>
      <c r="BC117" s="86">
        <v>89.987633000000002</v>
      </c>
      <c r="BF117" s="86">
        <v>0</v>
      </c>
      <c r="BG117" s="86">
        <v>0</v>
      </c>
      <c r="BH117" s="86">
        <v>80.687633000000005</v>
      </c>
      <c r="BI117" s="86">
        <v>146.172</v>
      </c>
      <c r="BJ117" s="86">
        <v>6.52</v>
      </c>
      <c r="BK117" s="86">
        <v>0</v>
      </c>
      <c r="BL117" s="86">
        <v>0</v>
      </c>
      <c r="BM117" s="86">
        <v>0</v>
      </c>
      <c r="BN117" s="86" t="s">
        <v>6</v>
      </c>
      <c r="BO117" s="86" t="s">
        <v>6</v>
      </c>
      <c r="BP117" s="86">
        <v>233.37963300000001</v>
      </c>
      <c r="BS117" s="98">
        <v>0</v>
      </c>
      <c r="BT117" s="98">
        <v>0</v>
      </c>
      <c r="BU117" s="98">
        <v>0.37367285173509546</v>
      </c>
      <c r="BV117" s="98">
        <v>0.62632714826490443</v>
      </c>
      <c r="BX117" s="98">
        <v>0.99999999999999989</v>
      </c>
    </row>
    <row r="118" spans="1:76" x14ac:dyDescent="0.35">
      <c r="A118" s="96" t="s">
        <v>176</v>
      </c>
      <c r="B118" s="96" t="s">
        <v>178</v>
      </c>
      <c r="C118" s="86">
        <v>0</v>
      </c>
      <c r="D118" s="86">
        <v>0</v>
      </c>
      <c r="E118" s="86">
        <v>0</v>
      </c>
      <c r="F118" s="86">
        <v>0</v>
      </c>
      <c r="G118" s="86">
        <v>0</v>
      </c>
      <c r="H118" s="86">
        <v>0</v>
      </c>
      <c r="I118" s="86">
        <v>0</v>
      </c>
      <c r="J118" s="86">
        <v>0</v>
      </c>
      <c r="K118" s="86">
        <v>0</v>
      </c>
      <c r="L118" s="86">
        <v>0.56999999999999995</v>
      </c>
      <c r="M118" s="86">
        <v>0</v>
      </c>
      <c r="N118" s="86">
        <v>0</v>
      </c>
      <c r="O118" s="86">
        <v>0</v>
      </c>
      <c r="P118" s="86">
        <v>24.88</v>
      </c>
      <c r="Q118" s="86">
        <v>0</v>
      </c>
      <c r="R118" s="86">
        <v>0</v>
      </c>
      <c r="S118" s="86">
        <v>0</v>
      </c>
      <c r="T118" s="86">
        <v>0</v>
      </c>
      <c r="U118" s="86">
        <v>0</v>
      </c>
      <c r="V118" s="86">
        <v>0</v>
      </c>
      <c r="W118" s="86">
        <v>0</v>
      </c>
      <c r="X118" s="86">
        <v>0</v>
      </c>
      <c r="Y118" s="86">
        <v>0</v>
      </c>
      <c r="Z118" s="86">
        <v>0</v>
      </c>
      <c r="AA118" s="86">
        <v>0</v>
      </c>
      <c r="AB118" s="86">
        <v>0</v>
      </c>
      <c r="AC118" s="86">
        <v>0.37</v>
      </c>
      <c r="AD118" s="86">
        <v>0</v>
      </c>
      <c r="AE118" s="86">
        <v>0</v>
      </c>
      <c r="AF118" s="86">
        <v>0</v>
      </c>
      <c r="AG118" s="86">
        <v>0</v>
      </c>
      <c r="AH118" s="86">
        <v>0</v>
      </c>
      <c r="AI118" s="86">
        <v>0</v>
      </c>
      <c r="AJ118" s="86">
        <v>0</v>
      </c>
      <c r="AK118" s="86">
        <v>0</v>
      </c>
      <c r="AL118" s="86">
        <v>0.53</v>
      </c>
      <c r="AM118" s="86">
        <v>0</v>
      </c>
      <c r="AO118" s="86">
        <v>26.35</v>
      </c>
      <c r="AP118" s="86">
        <v>26.35</v>
      </c>
      <c r="AQ118" s="86">
        <v>17.57</v>
      </c>
      <c r="AR118" s="86">
        <v>0</v>
      </c>
      <c r="AS118" s="86">
        <v>0</v>
      </c>
      <c r="AT118" s="97">
        <v>0.66679316888045537</v>
      </c>
      <c r="AX118" s="86">
        <v>0.53</v>
      </c>
      <c r="AY118" s="86">
        <v>0</v>
      </c>
      <c r="AZ118" s="86">
        <v>24.88</v>
      </c>
      <c r="BA118" s="86">
        <v>0</v>
      </c>
      <c r="BC118" s="86">
        <v>25.82</v>
      </c>
      <c r="BF118" s="86">
        <v>0</v>
      </c>
      <c r="BG118" s="86">
        <v>0</v>
      </c>
      <c r="BH118" s="86">
        <v>25.25</v>
      </c>
      <c r="BI118" s="86">
        <v>0.56999999999999995</v>
      </c>
      <c r="BJ118" s="86">
        <v>0.53</v>
      </c>
      <c r="BK118" s="86">
        <v>0</v>
      </c>
      <c r="BL118" s="86">
        <v>0</v>
      </c>
      <c r="BM118" s="86">
        <v>0</v>
      </c>
      <c r="BN118" s="86" t="s">
        <v>6</v>
      </c>
      <c r="BO118" s="86" t="s">
        <v>6</v>
      </c>
      <c r="BP118" s="86">
        <v>26.35</v>
      </c>
      <c r="BS118" s="98">
        <v>0</v>
      </c>
      <c r="BT118" s="98">
        <v>0</v>
      </c>
      <c r="BU118" s="98">
        <v>0.97836812144212526</v>
      </c>
      <c r="BV118" s="98">
        <v>2.163187855787476E-2</v>
      </c>
      <c r="BX118" s="98">
        <v>1</v>
      </c>
    </row>
    <row r="119" spans="1:76" x14ac:dyDescent="0.35">
      <c r="A119" s="96" t="s">
        <v>179</v>
      </c>
      <c r="B119" s="96" t="s">
        <v>180</v>
      </c>
      <c r="C119" s="86">
        <v>0</v>
      </c>
      <c r="D119" s="86">
        <v>0</v>
      </c>
      <c r="E119" s="86">
        <v>0</v>
      </c>
      <c r="F119" s="86">
        <v>0</v>
      </c>
      <c r="G119" s="86">
        <v>7.032</v>
      </c>
      <c r="H119" s="86">
        <v>0</v>
      </c>
      <c r="I119" s="86">
        <v>0</v>
      </c>
      <c r="J119" s="86">
        <v>0</v>
      </c>
      <c r="K119" s="86">
        <v>0</v>
      </c>
      <c r="L119" s="86">
        <v>0</v>
      </c>
      <c r="M119" s="86">
        <v>0</v>
      </c>
      <c r="N119" s="86">
        <v>0</v>
      </c>
      <c r="O119" s="86">
        <v>0</v>
      </c>
      <c r="P119" s="86">
        <v>0</v>
      </c>
      <c r="Q119" s="86">
        <v>0</v>
      </c>
      <c r="R119" s="86">
        <v>0</v>
      </c>
      <c r="S119" s="86">
        <v>0</v>
      </c>
      <c r="T119" s="86">
        <v>0</v>
      </c>
      <c r="U119" s="86">
        <v>0</v>
      </c>
      <c r="V119" s="86">
        <v>0</v>
      </c>
      <c r="W119" s="86">
        <v>1.373</v>
      </c>
      <c r="X119" s="86">
        <v>0</v>
      </c>
      <c r="Y119" s="86">
        <v>0</v>
      </c>
      <c r="Z119" s="86">
        <v>0</v>
      </c>
      <c r="AA119" s="86">
        <v>0</v>
      </c>
      <c r="AB119" s="86">
        <v>0</v>
      </c>
      <c r="AC119" s="86">
        <v>0</v>
      </c>
      <c r="AD119" s="86">
        <v>0</v>
      </c>
      <c r="AE119" s="86">
        <v>0</v>
      </c>
      <c r="AF119" s="86">
        <v>0</v>
      </c>
      <c r="AG119" s="86">
        <v>0</v>
      </c>
      <c r="AH119" s="86">
        <v>0</v>
      </c>
      <c r="AI119" s="86">
        <v>0</v>
      </c>
      <c r="AJ119" s="86">
        <v>39.988</v>
      </c>
      <c r="AK119" s="86">
        <v>0</v>
      </c>
      <c r="AL119" s="86">
        <v>0.32700000000000001</v>
      </c>
      <c r="AM119" s="86">
        <v>0</v>
      </c>
      <c r="AO119" s="86">
        <v>48.72</v>
      </c>
      <c r="AP119" s="86">
        <v>48.72</v>
      </c>
      <c r="AQ119" s="86">
        <v>41.945999999999998</v>
      </c>
      <c r="AR119" s="86">
        <v>0</v>
      </c>
      <c r="AS119" s="86">
        <v>0</v>
      </c>
      <c r="AT119" s="97">
        <v>0.86096059113300494</v>
      </c>
      <c r="AX119" s="86">
        <v>0.32700000000000001</v>
      </c>
      <c r="AY119" s="86">
        <v>0</v>
      </c>
      <c r="AZ119" s="86">
        <v>0</v>
      </c>
      <c r="BA119" s="86">
        <v>0</v>
      </c>
      <c r="BC119" s="86">
        <v>1.373</v>
      </c>
      <c r="BF119" s="86">
        <v>7.032</v>
      </c>
      <c r="BG119" s="86">
        <v>0</v>
      </c>
      <c r="BH119" s="86">
        <v>1.373</v>
      </c>
      <c r="BI119" s="86">
        <v>39.988</v>
      </c>
      <c r="BJ119" s="86">
        <v>0.32700000000000001</v>
      </c>
      <c r="BK119" s="86">
        <v>0</v>
      </c>
      <c r="BL119" s="86">
        <v>0</v>
      </c>
      <c r="BM119" s="86">
        <v>0</v>
      </c>
      <c r="BN119" s="86" t="s">
        <v>6</v>
      </c>
      <c r="BO119" s="86" t="s">
        <v>6</v>
      </c>
      <c r="BP119" s="86">
        <v>48.72</v>
      </c>
      <c r="BS119" s="98">
        <v>0.14433497536945813</v>
      </c>
      <c r="BT119" s="98">
        <v>0</v>
      </c>
      <c r="BU119" s="98">
        <v>3.4893267651888341E-2</v>
      </c>
      <c r="BV119" s="98">
        <v>0.82077175697865357</v>
      </c>
      <c r="BX119" s="98">
        <v>1</v>
      </c>
    </row>
    <row r="120" spans="1:76" x14ac:dyDescent="0.35">
      <c r="A120" s="96" t="s">
        <v>181</v>
      </c>
      <c r="B120" s="96" t="s">
        <v>182</v>
      </c>
      <c r="C120" s="86">
        <v>0</v>
      </c>
      <c r="D120" s="86">
        <v>0.33600000000000002</v>
      </c>
      <c r="E120" s="86">
        <v>0</v>
      </c>
      <c r="F120" s="86">
        <v>0</v>
      </c>
      <c r="G120" s="86">
        <v>0</v>
      </c>
      <c r="H120" s="86">
        <v>0</v>
      </c>
      <c r="I120" s="86">
        <v>0</v>
      </c>
      <c r="J120" s="86">
        <v>0</v>
      </c>
      <c r="K120" s="86">
        <v>0</v>
      </c>
      <c r="L120" s="86">
        <v>0</v>
      </c>
      <c r="M120" s="86">
        <v>0</v>
      </c>
      <c r="N120" s="86">
        <v>0</v>
      </c>
      <c r="O120" s="86">
        <v>0</v>
      </c>
      <c r="P120" s="86">
        <v>36.332999999999998</v>
      </c>
      <c r="Q120" s="86">
        <v>0.3</v>
      </c>
      <c r="R120" s="86">
        <v>4.8719999999999999</v>
      </c>
      <c r="S120" s="86">
        <v>0</v>
      </c>
      <c r="T120" s="86">
        <v>0</v>
      </c>
      <c r="U120" s="86">
        <v>0</v>
      </c>
      <c r="V120" s="86">
        <v>0</v>
      </c>
      <c r="W120" s="86">
        <v>0</v>
      </c>
      <c r="X120" s="86">
        <v>0</v>
      </c>
      <c r="Y120" s="86">
        <v>0</v>
      </c>
      <c r="Z120" s="86">
        <v>0</v>
      </c>
      <c r="AA120" s="86">
        <v>0</v>
      </c>
      <c r="AB120" s="86">
        <v>0</v>
      </c>
      <c r="AC120" s="86">
        <v>0</v>
      </c>
      <c r="AD120" s="86">
        <v>0</v>
      </c>
      <c r="AE120" s="86">
        <v>0</v>
      </c>
      <c r="AF120" s="86">
        <v>0</v>
      </c>
      <c r="AG120" s="86">
        <v>0</v>
      </c>
      <c r="AH120" s="86">
        <v>0</v>
      </c>
      <c r="AI120" s="86">
        <v>6.367</v>
      </c>
      <c r="AJ120" s="86">
        <v>0</v>
      </c>
      <c r="AK120" s="86">
        <v>0</v>
      </c>
      <c r="AL120" s="86">
        <v>1.05</v>
      </c>
      <c r="AM120" s="86">
        <v>0</v>
      </c>
      <c r="AO120" s="86">
        <v>49.257999999999988</v>
      </c>
      <c r="AP120" s="86">
        <v>49.257999999999988</v>
      </c>
      <c r="AQ120" s="86">
        <v>32.6</v>
      </c>
      <c r="AR120" s="86">
        <v>0</v>
      </c>
      <c r="AS120" s="86">
        <v>0</v>
      </c>
      <c r="AT120" s="97">
        <v>0.6618214300215195</v>
      </c>
      <c r="AX120" s="86">
        <v>1.05</v>
      </c>
      <c r="AY120" s="86">
        <v>0</v>
      </c>
      <c r="AZ120" s="86">
        <v>36.632999999999996</v>
      </c>
      <c r="BA120" s="86">
        <v>4.8719999999999999</v>
      </c>
      <c r="BC120" s="86">
        <v>41.504999999999995</v>
      </c>
      <c r="BF120" s="86">
        <v>0.33600000000000002</v>
      </c>
      <c r="BG120" s="86">
        <v>0</v>
      </c>
      <c r="BH120" s="86">
        <v>41.504999999999995</v>
      </c>
      <c r="BI120" s="86">
        <v>6.367</v>
      </c>
      <c r="BJ120" s="86">
        <v>1.05</v>
      </c>
      <c r="BK120" s="86">
        <v>0</v>
      </c>
      <c r="BL120" s="86">
        <v>0</v>
      </c>
      <c r="BM120" s="86">
        <v>0</v>
      </c>
      <c r="BN120" s="86" t="s">
        <v>6</v>
      </c>
      <c r="BO120" s="86" t="s">
        <v>6</v>
      </c>
      <c r="BP120" s="86">
        <v>49.257999999999988</v>
      </c>
      <c r="BS120" s="98">
        <v>6.8212270088107534E-3</v>
      </c>
      <c r="BT120" s="98">
        <v>0</v>
      </c>
      <c r="BU120" s="98">
        <v>0.86392058142839745</v>
      </c>
      <c r="BV120" s="98">
        <v>0.12925819156279186</v>
      </c>
      <c r="BX120" s="98">
        <v>1</v>
      </c>
    </row>
    <row r="121" spans="1:76" x14ac:dyDescent="0.35">
      <c r="A121" s="96" t="s">
        <v>183</v>
      </c>
      <c r="B121" s="96" t="s">
        <v>184</v>
      </c>
      <c r="C121" s="86">
        <v>0</v>
      </c>
      <c r="D121" s="86">
        <v>0</v>
      </c>
      <c r="E121" s="86">
        <v>0</v>
      </c>
      <c r="F121" s="86">
        <v>0</v>
      </c>
      <c r="G121" s="86">
        <v>0</v>
      </c>
      <c r="H121" s="86">
        <v>0</v>
      </c>
      <c r="I121" s="86">
        <v>0</v>
      </c>
      <c r="J121" s="86">
        <v>0</v>
      </c>
      <c r="K121" s="86">
        <v>0</v>
      </c>
      <c r="L121" s="86">
        <v>0</v>
      </c>
      <c r="M121" s="86">
        <v>0</v>
      </c>
      <c r="N121" s="86">
        <v>0</v>
      </c>
      <c r="O121" s="86">
        <v>0</v>
      </c>
      <c r="P121" s="86">
        <v>0</v>
      </c>
      <c r="Q121" s="86">
        <v>0</v>
      </c>
      <c r="R121" s="86">
        <v>1.03</v>
      </c>
      <c r="S121" s="86">
        <v>0</v>
      </c>
      <c r="T121" s="86">
        <v>0</v>
      </c>
      <c r="U121" s="86">
        <v>0</v>
      </c>
      <c r="V121" s="86">
        <v>0</v>
      </c>
      <c r="W121" s="86">
        <v>0</v>
      </c>
      <c r="X121" s="86">
        <v>0</v>
      </c>
      <c r="Y121" s="86">
        <v>0</v>
      </c>
      <c r="Z121" s="86">
        <v>0</v>
      </c>
      <c r="AA121" s="86">
        <v>0</v>
      </c>
      <c r="AB121" s="86">
        <v>1E-3</v>
      </c>
      <c r="AC121" s="86">
        <v>0</v>
      </c>
      <c r="AD121" s="86">
        <v>0</v>
      </c>
      <c r="AE121" s="86">
        <v>0</v>
      </c>
      <c r="AF121" s="86">
        <v>3.0000000000000001E-3</v>
      </c>
      <c r="AG121" s="86">
        <v>0</v>
      </c>
      <c r="AH121" s="86">
        <v>0</v>
      </c>
      <c r="AI121" s="86">
        <v>0</v>
      </c>
      <c r="AJ121" s="86">
        <v>0</v>
      </c>
      <c r="AK121" s="86">
        <v>0</v>
      </c>
      <c r="AL121" s="86">
        <v>2.1270000000000001E-2</v>
      </c>
      <c r="AM121" s="86">
        <v>0</v>
      </c>
      <c r="AO121" s="86">
        <v>1.0552699999999997</v>
      </c>
      <c r="AP121" s="86">
        <v>1.0552699999999997</v>
      </c>
      <c r="AQ121" s="86">
        <v>0.70899999999999996</v>
      </c>
      <c r="AR121" s="86">
        <v>0</v>
      </c>
      <c r="AS121" s="86">
        <v>0</v>
      </c>
      <c r="AT121" s="97">
        <v>0.67186596795133013</v>
      </c>
      <c r="AX121" s="86">
        <v>2.427E-2</v>
      </c>
      <c r="AY121" s="86">
        <v>0</v>
      </c>
      <c r="AZ121" s="86">
        <v>0</v>
      </c>
      <c r="BA121" s="86">
        <v>1.03</v>
      </c>
      <c r="BC121" s="86">
        <v>1.0309999999999999</v>
      </c>
      <c r="BF121" s="86">
        <v>0</v>
      </c>
      <c r="BG121" s="86">
        <v>0</v>
      </c>
      <c r="BH121" s="86">
        <v>1.0309999999999999</v>
      </c>
      <c r="BI121" s="86">
        <v>0</v>
      </c>
      <c r="BJ121" s="86">
        <v>2.427E-2</v>
      </c>
      <c r="BK121" s="86">
        <v>0</v>
      </c>
      <c r="BL121" s="86">
        <v>0</v>
      </c>
      <c r="BM121" s="86">
        <v>0</v>
      </c>
      <c r="BN121" s="86" t="s">
        <v>6</v>
      </c>
      <c r="BO121" s="86" t="s">
        <v>6</v>
      </c>
      <c r="BP121" s="86">
        <v>1.0552699999999999</v>
      </c>
      <c r="BS121" s="98">
        <v>0</v>
      </c>
      <c r="BT121" s="98">
        <v>0</v>
      </c>
      <c r="BU121" s="98">
        <v>1</v>
      </c>
      <c r="BV121" s="98">
        <v>0</v>
      </c>
      <c r="BX121" s="98">
        <v>1</v>
      </c>
    </row>
    <row r="122" spans="1:76" x14ac:dyDescent="0.35">
      <c r="A122" s="96" t="s">
        <v>183</v>
      </c>
      <c r="B122" s="96" t="s">
        <v>186</v>
      </c>
      <c r="C122" s="86">
        <v>0</v>
      </c>
      <c r="D122" s="86">
        <v>0</v>
      </c>
      <c r="E122" s="86">
        <v>0</v>
      </c>
      <c r="F122" s="86">
        <v>0</v>
      </c>
      <c r="G122" s="86">
        <v>0</v>
      </c>
      <c r="H122" s="86">
        <v>0</v>
      </c>
      <c r="I122" s="86">
        <v>0</v>
      </c>
      <c r="J122" s="86">
        <v>0</v>
      </c>
      <c r="K122" s="86">
        <v>0</v>
      </c>
      <c r="L122" s="86">
        <v>0</v>
      </c>
      <c r="M122" s="86">
        <v>0</v>
      </c>
      <c r="N122" s="86">
        <v>0</v>
      </c>
      <c r="O122" s="86">
        <v>0</v>
      </c>
      <c r="P122" s="86">
        <v>0.56999999999999995</v>
      </c>
      <c r="Q122" s="86">
        <v>0</v>
      </c>
      <c r="R122" s="86">
        <v>6.79</v>
      </c>
      <c r="S122" s="86">
        <v>0</v>
      </c>
      <c r="T122" s="86">
        <v>0</v>
      </c>
      <c r="U122" s="86">
        <v>0</v>
      </c>
      <c r="V122" s="86">
        <v>0</v>
      </c>
      <c r="W122" s="86">
        <v>0</v>
      </c>
      <c r="X122" s="86">
        <v>0</v>
      </c>
      <c r="Y122" s="86">
        <v>0</v>
      </c>
      <c r="Z122" s="86">
        <v>0</v>
      </c>
      <c r="AA122" s="86">
        <v>0</v>
      </c>
      <c r="AB122" s="86">
        <v>0.03</v>
      </c>
      <c r="AC122" s="86">
        <v>0</v>
      </c>
      <c r="AD122" s="86">
        <v>0</v>
      </c>
      <c r="AE122" s="86">
        <v>0</v>
      </c>
      <c r="AF122" s="86">
        <v>0</v>
      </c>
      <c r="AG122" s="86">
        <v>0</v>
      </c>
      <c r="AH122" s="86">
        <v>0</v>
      </c>
      <c r="AI122" s="86">
        <v>0</v>
      </c>
      <c r="AJ122" s="86">
        <v>0</v>
      </c>
      <c r="AK122" s="86">
        <v>0</v>
      </c>
      <c r="AL122" s="86">
        <v>0.1452</v>
      </c>
      <c r="AM122" s="86">
        <v>0</v>
      </c>
      <c r="AO122" s="86">
        <v>7.5352000000000006</v>
      </c>
      <c r="AP122" s="86">
        <v>7.5352000000000006</v>
      </c>
      <c r="AQ122" s="86">
        <v>4.84</v>
      </c>
      <c r="AR122" s="86">
        <v>0</v>
      </c>
      <c r="AS122" s="86">
        <v>0</v>
      </c>
      <c r="AT122" s="97">
        <v>0.64231871748593261</v>
      </c>
      <c r="AX122" s="86">
        <v>0.1452</v>
      </c>
      <c r="AY122" s="86">
        <v>0</v>
      </c>
      <c r="AZ122" s="86">
        <v>0.56999999999999995</v>
      </c>
      <c r="BA122" s="86">
        <v>6.79</v>
      </c>
      <c r="BC122" s="86">
        <v>7.3900000000000006</v>
      </c>
      <c r="BF122" s="86">
        <v>0</v>
      </c>
      <c r="BG122" s="86">
        <v>0</v>
      </c>
      <c r="BH122" s="86">
        <v>7.3900000000000006</v>
      </c>
      <c r="BI122" s="86">
        <v>0</v>
      </c>
      <c r="BJ122" s="86">
        <v>0.1452</v>
      </c>
      <c r="BK122" s="86">
        <v>0</v>
      </c>
      <c r="BL122" s="86">
        <v>0</v>
      </c>
      <c r="BM122" s="86">
        <v>0</v>
      </c>
      <c r="BN122" s="86" t="s">
        <v>6</v>
      </c>
      <c r="BO122" s="86" t="s">
        <v>6</v>
      </c>
      <c r="BP122" s="86">
        <v>7.5352000000000006</v>
      </c>
      <c r="BS122" s="98">
        <v>0</v>
      </c>
      <c r="BT122" s="98">
        <v>0</v>
      </c>
      <c r="BU122" s="98">
        <v>1</v>
      </c>
      <c r="BV122" s="98">
        <v>0</v>
      </c>
      <c r="BX122" s="98">
        <v>1</v>
      </c>
    </row>
    <row r="123" spans="1:76" x14ac:dyDescent="0.35">
      <c r="A123" s="96" t="s">
        <v>183</v>
      </c>
      <c r="B123" s="96" t="s">
        <v>187</v>
      </c>
      <c r="C123" s="86">
        <v>0</v>
      </c>
      <c r="D123" s="86">
        <v>0</v>
      </c>
      <c r="E123" s="86">
        <v>0</v>
      </c>
      <c r="F123" s="86">
        <v>0</v>
      </c>
      <c r="G123" s="86">
        <v>0</v>
      </c>
      <c r="H123" s="86">
        <v>0</v>
      </c>
      <c r="I123" s="86">
        <v>0</v>
      </c>
      <c r="J123" s="86">
        <v>0</v>
      </c>
      <c r="K123" s="86">
        <v>0</v>
      </c>
      <c r="L123" s="86">
        <v>0</v>
      </c>
      <c r="M123" s="86">
        <v>0</v>
      </c>
      <c r="N123" s="86">
        <v>0</v>
      </c>
      <c r="O123" s="86">
        <v>0</v>
      </c>
      <c r="P123" s="86">
        <v>0</v>
      </c>
      <c r="Q123" s="86">
        <v>0</v>
      </c>
      <c r="R123" s="86">
        <v>2.76</v>
      </c>
      <c r="S123" s="86">
        <v>0</v>
      </c>
      <c r="T123" s="86">
        <v>0</v>
      </c>
      <c r="U123" s="86">
        <v>0</v>
      </c>
      <c r="V123" s="86">
        <v>0</v>
      </c>
      <c r="W123" s="86">
        <v>0</v>
      </c>
      <c r="X123" s="86">
        <v>0</v>
      </c>
      <c r="Y123" s="86">
        <v>0</v>
      </c>
      <c r="Z123" s="86">
        <v>0</v>
      </c>
      <c r="AA123" s="86">
        <v>0</v>
      </c>
      <c r="AB123" s="86">
        <v>0.06</v>
      </c>
      <c r="AC123" s="86">
        <v>0</v>
      </c>
      <c r="AD123" s="86">
        <v>0</v>
      </c>
      <c r="AE123" s="86">
        <v>0</v>
      </c>
      <c r="AF123" s="86">
        <v>0.06</v>
      </c>
      <c r="AG123" s="86">
        <v>0</v>
      </c>
      <c r="AH123" s="86">
        <v>0</v>
      </c>
      <c r="AI123" s="86">
        <v>0</v>
      </c>
      <c r="AJ123" s="86">
        <v>0</v>
      </c>
      <c r="AK123" s="86">
        <v>0</v>
      </c>
      <c r="AL123" s="86">
        <v>5.9790000000000003E-2</v>
      </c>
      <c r="AM123" s="86">
        <v>0</v>
      </c>
      <c r="AO123" s="86">
        <v>2.9397899999999999</v>
      </c>
      <c r="AP123" s="86">
        <v>2.9397899999999999</v>
      </c>
      <c r="AQ123" s="86">
        <v>1.9930000000000001</v>
      </c>
      <c r="AR123" s="86">
        <v>0</v>
      </c>
      <c r="AS123" s="86">
        <v>0</v>
      </c>
      <c r="AT123" s="97">
        <v>0.6779395807183507</v>
      </c>
      <c r="AX123" s="86">
        <v>0.11979000000000001</v>
      </c>
      <c r="AY123" s="86">
        <v>0</v>
      </c>
      <c r="AZ123" s="86">
        <v>0</v>
      </c>
      <c r="BA123" s="86">
        <v>2.76</v>
      </c>
      <c r="BC123" s="86">
        <v>2.82</v>
      </c>
      <c r="BF123" s="86">
        <v>0</v>
      </c>
      <c r="BG123" s="86">
        <v>0</v>
      </c>
      <c r="BH123" s="86">
        <v>2.82</v>
      </c>
      <c r="BI123" s="86">
        <v>0</v>
      </c>
      <c r="BJ123" s="86">
        <v>0.11979000000000001</v>
      </c>
      <c r="BK123" s="86">
        <v>0</v>
      </c>
      <c r="BL123" s="86">
        <v>0</v>
      </c>
      <c r="BM123" s="86">
        <v>0</v>
      </c>
      <c r="BN123" s="86" t="s">
        <v>6</v>
      </c>
      <c r="BO123" s="86" t="s">
        <v>6</v>
      </c>
      <c r="BP123" s="86">
        <v>2.9397899999999999</v>
      </c>
      <c r="BS123" s="98">
        <v>0</v>
      </c>
      <c r="BT123" s="98">
        <v>0</v>
      </c>
      <c r="BU123" s="98">
        <v>1</v>
      </c>
      <c r="BV123" s="98">
        <v>0</v>
      </c>
      <c r="BX123" s="98">
        <v>1</v>
      </c>
    </row>
    <row r="124" spans="1:76" x14ac:dyDescent="0.35">
      <c r="A124" s="96" t="s">
        <v>183</v>
      </c>
      <c r="B124" s="96" t="s">
        <v>188</v>
      </c>
      <c r="C124" s="86">
        <v>0</v>
      </c>
      <c r="D124" s="86">
        <v>0</v>
      </c>
      <c r="E124" s="86">
        <v>0</v>
      </c>
      <c r="F124" s="86">
        <v>0</v>
      </c>
      <c r="G124" s="86">
        <v>0</v>
      </c>
      <c r="H124" s="86">
        <v>0</v>
      </c>
      <c r="I124" s="86">
        <v>0</v>
      </c>
      <c r="J124" s="86">
        <v>0</v>
      </c>
      <c r="K124" s="86">
        <v>0</v>
      </c>
      <c r="L124" s="86">
        <v>0</v>
      </c>
      <c r="M124" s="86">
        <v>0</v>
      </c>
      <c r="N124" s="86">
        <v>0</v>
      </c>
      <c r="O124" s="86">
        <v>0</v>
      </c>
      <c r="P124" s="86">
        <v>0</v>
      </c>
      <c r="Q124" s="86">
        <v>0</v>
      </c>
      <c r="R124" s="86">
        <v>1.8</v>
      </c>
      <c r="S124" s="86">
        <v>0</v>
      </c>
      <c r="T124" s="86">
        <v>0</v>
      </c>
      <c r="U124" s="86">
        <v>0</v>
      </c>
      <c r="V124" s="86">
        <v>0</v>
      </c>
      <c r="W124" s="86">
        <v>0</v>
      </c>
      <c r="X124" s="86">
        <v>0</v>
      </c>
      <c r="Y124" s="86">
        <v>0</v>
      </c>
      <c r="Z124" s="86">
        <v>0</v>
      </c>
      <c r="AA124" s="86">
        <v>0</v>
      </c>
      <c r="AB124" s="86">
        <v>0.02</v>
      </c>
      <c r="AC124" s="86">
        <v>0</v>
      </c>
      <c r="AD124" s="86">
        <v>0</v>
      </c>
      <c r="AE124" s="86">
        <v>0</v>
      </c>
      <c r="AF124" s="86">
        <v>0</v>
      </c>
      <c r="AG124" s="86">
        <v>0</v>
      </c>
      <c r="AH124" s="86">
        <v>0</v>
      </c>
      <c r="AI124" s="86">
        <v>0</v>
      </c>
      <c r="AJ124" s="86">
        <v>0</v>
      </c>
      <c r="AK124" s="86">
        <v>0</v>
      </c>
      <c r="AL124" s="86">
        <v>4.0349999999999997E-2</v>
      </c>
      <c r="AM124" s="86">
        <v>0</v>
      </c>
      <c r="AO124" s="86">
        <v>1.8603499999999999</v>
      </c>
      <c r="AP124" s="86">
        <v>1.8603499999999999</v>
      </c>
      <c r="AQ124" s="86">
        <v>1.345</v>
      </c>
      <c r="AR124" s="86">
        <v>0</v>
      </c>
      <c r="AS124" s="86">
        <v>0</v>
      </c>
      <c r="AT124" s="97">
        <v>0.72298223452576127</v>
      </c>
      <c r="AX124" s="86">
        <v>4.0349999999999997E-2</v>
      </c>
      <c r="AY124" s="86">
        <v>0</v>
      </c>
      <c r="AZ124" s="86">
        <v>0</v>
      </c>
      <c r="BA124" s="86">
        <v>1.8</v>
      </c>
      <c r="BC124" s="86">
        <v>1.82</v>
      </c>
      <c r="BF124" s="86">
        <v>0</v>
      </c>
      <c r="BG124" s="86">
        <v>0</v>
      </c>
      <c r="BH124" s="86">
        <v>1.82</v>
      </c>
      <c r="BI124" s="86">
        <v>0</v>
      </c>
      <c r="BJ124" s="86">
        <v>4.0349999999999997E-2</v>
      </c>
      <c r="BK124" s="86">
        <v>0</v>
      </c>
      <c r="BL124" s="86">
        <v>0</v>
      </c>
      <c r="BM124" s="86">
        <v>0</v>
      </c>
      <c r="BN124" s="86" t="s">
        <v>6</v>
      </c>
      <c r="BO124" s="86" t="s">
        <v>6</v>
      </c>
      <c r="BP124" s="86">
        <v>1.8603499999999999</v>
      </c>
      <c r="BS124" s="98">
        <v>0</v>
      </c>
      <c r="BT124" s="98">
        <v>0</v>
      </c>
      <c r="BU124" s="98">
        <v>1</v>
      </c>
      <c r="BV124" s="98">
        <v>0</v>
      </c>
      <c r="BX124" s="98">
        <v>1</v>
      </c>
    </row>
    <row r="125" spans="1:76" x14ac:dyDescent="0.35">
      <c r="A125" s="96" t="s">
        <v>183</v>
      </c>
      <c r="B125" s="96" t="s">
        <v>189</v>
      </c>
      <c r="C125" s="86">
        <v>0</v>
      </c>
      <c r="D125" s="86">
        <v>0</v>
      </c>
      <c r="E125" s="86">
        <v>0</v>
      </c>
      <c r="F125" s="86">
        <v>0</v>
      </c>
      <c r="G125" s="86">
        <v>0</v>
      </c>
      <c r="H125" s="86">
        <v>0</v>
      </c>
      <c r="I125" s="86">
        <v>0</v>
      </c>
      <c r="J125" s="86">
        <v>0</v>
      </c>
      <c r="K125" s="86">
        <v>0</v>
      </c>
      <c r="L125" s="86">
        <v>0</v>
      </c>
      <c r="M125" s="86">
        <v>0</v>
      </c>
      <c r="N125" s="86">
        <v>0</v>
      </c>
      <c r="O125" s="86">
        <v>0</v>
      </c>
      <c r="P125" s="86">
        <v>2.11</v>
      </c>
      <c r="Q125" s="86">
        <v>0</v>
      </c>
      <c r="R125" s="86">
        <v>9.99</v>
      </c>
      <c r="S125" s="86">
        <v>0</v>
      </c>
      <c r="T125" s="86">
        <v>0</v>
      </c>
      <c r="U125" s="86">
        <v>0</v>
      </c>
      <c r="V125" s="86">
        <v>0</v>
      </c>
      <c r="W125" s="86">
        <v>0</v>
      </c>
      <c r="X125" s="86">
        <v>0</v>
      </c>
      <c r="Y125" s="86">
        <v>0</v>
      </c>
      <c r="Z125" s="86">
        <v>0</v>
      </c>
      <c r="AA125" s="86">
        <v>0</v>
      </c>
      <c r="AB125" s="86">
        <v>0.05</v>
      </c>
      <c r="AC125" s="86">
        <v>0</v>
      </c>
      <c r="AD125" s="86">
        <v>0</v>
      </c>
      <c r="AE125" s="86">
        <v>0</v>
      </c>
      <c r="AF125" s="86">
        <v>0</v>
      </c>
      <c r="AG125" s="86">
        <v>0</v>
      </c>
      <c r="AH125" s="86">
        <v>0</v>
      </c>
      <c r="AI125" s="86">
        <v>0</v>
      </c>
      <c r="AJ125" s="86">
        <v>0</v>
      </c>
      <c r="AK125" s="86">
        <v>0</v>
      </c>
      <c r="AL125" s="86">
        <v>0.26729999999999998</v>
      </c>
      <c r="AM125" s="86">
        <v>0</v>
      </c>
      <c r="AO125" s="86">
        <v>12.417300000000001</v>
      </c>
      <c r="AP125" s="86">
        <v>12.417300000000001</v>
      </c>
      <c r="AQ125" s="86">
        <v>8.91</v>
      </c>
      <c r="AR125" s="86">
        <v>0</v>
      </c>
      <c r="AS125" s="86">
        <v>0</v>
      </c>
      <c r="AT125" s="97">
        <v>0.7175472928897586</v>
      </c>
      <c r="AX125" s="86">
        <v>0.26729999999999998</v>
      </c>
      <c r="AY125" s="86">
        <v>0</v>
      </c>
      <c r="AZ125" s="86">
        <v>2.11</v>
      </c>
      <c r="BA125" s="86">
        <v>9.99</v>
      </c>
      <c r="BC125" s="86">
        <v>12.15</v>
      </c>
      <c r="BF125" s="86">
        <v>0</v>
      </c>
      <c r="BG125" s="86">
        <v>0</v>
      </c>
      <c r="BH125" s="86">
        <v>12.15</v>
      </c>
      <c r="BI125" s="86">
        <v>0</v>
      </c>
      <c r="BJ125" s="86">
        <v>0.26729999999999998</v>
      </c>
      <c r="BK125" s="86">
        <v>0</v>
      </c>
      <c r="BL125" s="86">
        <v>0</v>
      </c>
      <c r="BM125" s="86">
        <v>0</v>
      </c>
      <c r="BN125" s="86" t="s">
        <v>6</v>
      </c>
      <c r="BO125" s="86" t="s">
        <v>6</v>
      </c>
      <c r="BP125" s="86">
        <v>12.417300000000001</v>
      </c>
      <c r="BS125" s="98">
        <v>0</v>
      </c>
      <c r="BT125" s="98">
        <v>0</v>
      </c>
      <c r="BU125" s="98">
        <v>1</v>
      </c>
      <c r="BV125" s="98">
        <v>0</v>
      </c>
      <c r="BX125" s="98">
        <v>1</v>
      </c>
    </row>
    <row r="126" spans="1:76" x14ac:dyDescent="0.35">
      <c r="A126" s="96" t="s">
        <v>183</v>
      </c>
      <c r="B126" s="96" t="s">
        <v>190</v>
      </c>
      <c r="C126" s="86">
        <v>0</v>
      </c>
      <c r="D126" s="86">
        <v>0</v>
      </c>
      <c r="E126" s="86">
        <v>0</v>
      </c>
      <c r="F126" s="86">
        <v>0</v>
      </c>
      <c r="G126" s="86">
        <v>0</v>
      </c>
      <c r="H126" s="86">
        <v>0</v>
      </c>
      <c r="I126" s="86">
        <v>0</v>
      </c>
      <c r="J126" s="86">
        <v>0</v>
      </c>
      <c r="K126" s="86">
        <v>0</v>
      </c>
      <c r="L126" s="86">
        <v>0</v>
      </c>
      <c r="M126" s="86">
        <v>0</v>
      </c>
      <c r="N126" s="86">
        <v>0</v>
      </c>
      <c r="O126" s="86">
        <v>0</v>
      </c>
      <c r="P126" s="86">
        <v>0</v>
      </c>
      <c r="Q126" s="86">
        <v>0</v>
      </c>
      <c r="R126" s="86">
        <v>1.96</v>
      </c>
      <c r="S126" s="86">
        <v>0</v>
      </c>
      <c r="T126" s="86">
        <v>0</v>
      </c>
      <c r="U126" s="86">
        <v>0</v>
      </c>
      <c r="V126" s="86">
        <v>0</v>
      </c>
      <c r="W126" s="86">
        <v>0</v>
      </c>
      <c r="X126" s="86">
        <v>0</v>
      </c>
      <c r="Y126" s="86">
        <v>0</v>
      </c>
      <c r="Z126" s="86">
        <v>0</v>
      </c>
      <c r="AA126" s="86">
        <v>0</v>
      </c>
      <c r="AB126" s="86">
        <v>4.0000000000000001E-3</v>
      </c>
      <c r="AC126" s="86">
        <v>0</v>
      </c>
      <c r="AD126" s="86">
        <v>0</v>
      </c>
      <c r="AE126" s="86">
        <v>0</v>
      </c>
      <c r="AF126" s="86">
        <v>0</v>
      </c>
      <c r="AG126" s="86">
        <v>0</v>
      </c>
      <c r="AH126" s="86">
        <v>0</v>
      </c>
      <c r="AI126" s="86">
        <v>0</v>
      </c>
      <c r="AJ126" s="86">
        <v>0</v>
      </c>
      <c r="AK126" s="86">
        <v>0</v>
      </c>
      <c r="AL126" s="86">
        <v>3.7199999999999997E-2</v>
      </c>
      <c r="AM126" s="86">
        <v>0</v>
      </c>
      <c r="AO126" s="86">
        <v>2.0011999999999999</v>
      </c>
      <c r="AP126" s="86">
        <v>2.0011999999999999</v>
      </c>
      <c r="AQ126" s="86">
        <v>1.24</v>
      </c>
      <c r="AR126" s="86">
        <v>0</v>
      </c>
      <c r="AS126" s="86">
        <v>0</v>
      </c>
      <c r="AT126" s="97">
        <v>0.61962822306616039</v>
      </c>
      <c r="AX126" s="86">
        <v>3.7199999999999997E-2</v>
      </c>
      <c r="AY126" s="86">
        <v>0</v>
      </c>
      <c r="AZ126" s="86">
        <v>0</v>
      </c>
      <c r="BA126" s="86">
        <v>1.96</v>
      </c>
      <c r="BC126" s="86">
        <v>1.964</v>
      </c>
      <c r="BF126" s="86">
        <v>0</v>
      </c>
      <c r="BG126" s="86">
        <v>0</v>
      </c>
      <c r="BH126" s="86">
        <v>1.964</v>
      </c>
      <c r="BI126" s="86">
        <v>0</v>
      </c>
      <c r="BJ126" s="86">
        <v>3.7199999999999997E-2</v>
      </c>
      <c r="BK126" s="86">
        <v>0</v>
      </c>
      <c r="BL126" s="86">
        <v>0</v>
      </c>
      <c r="BM126" s="86">
        <v>0</v>
      </c>
      <c r="BN126" s="86" t="s">
        <v>6</v>
      </c>
      <c r="BO126" s="86" t="s">
        <v>6</v>
      </c>
      <c r="BP126" s="86">
        <v>2.0011999999999999</v>
      </c>
      <c r="BS126" s="98">
        <v>0</v>
      </c>
      <c r="BT126" s="98">
        <v>0</v>
      </c>
      <c r="BU126" s="98">
        <v>1</v>
      </c>
      <c r="BV126" s="98">
        <v>0</v>
      </c>
      <c r="BX126" s="98">
        <v>1</v>
      </c>
    </row>
    <row r="127" spans="1:76" x14ac:dyDescent="0.35">
      <c r="A127" s="96" t="s">
        <v>183</v>
      </c>
      <c r="B127" s="96" t="s">
        <v>191</v>
      </c>
      <c r="C127" s="86">
        <v>0</v>
      </c>
      <c r="D127" s="86">
        <v>0</v>
      </c>
      <c r="E127" s="86">
        <v>0</v>
      </c>
      <c r="F127" s="86">
        <v>0</v>
      </c>
      <c r="G127" s="86">
        <v>0</v>
      </c>
      <c r="H127" s="86">
        <v>0</v>
      </c>
      <c r="I127" s="86">
        <v>0</v>
      </c>
      <c r="J127" s="86">
        <v>0</v>
      </c>
      <c r="K127" s="86">
        <v>0</v>
      </c>
      <c r="L127" s="86">
        <v>0</v>
      </c>
      <c r="M127" s="86">
        <v>0</v>
      </c>
      <c r="N127" s="86">
        <v>0</v>
      </c>
      <c r="O127" s="86">
        <v>0</v>
      </c>
      <c r="P127" s="86">
        <v>0</v>
      </c>
      <c r="Q127" s="86">
        <v>11.882400000000001</v>
      </c>
      <c r="R127" s="86">
        <v>5.35</v>
      </c>
      <c r="S127" s="86">
        <v>0</v>
      </c>
      <c r="T127" s="86">
        <v>0</v>
      </c>
      <c r="U127" s="86">
        <v>0</v>
      </c>
      <c r="V127" s="86">
        <v>0</v>
      </c>
      <c r="W127" s="86">
        <v>0</v>
      </c>
      <c r="X127" s="86">
        <v>0</v>
      </c>
      <c r="Y127" s="86">
        <v>0</v>
      </c>
      <c r="Z127" s="86">
        <v>0</v>
      </c>
      <c r="AA127" s="86">
        <v>0</v>
      </c>
      <c r="AB127" s="86">
        <v>0</v>
      </c>
      <c r="AC127" s="86">
        <v>0</v>
      </c>
      <c r="AD127" s="86">
        <v>0</v>
      </c>
      <c r="AE127" s="86">
        <v>0</v>
      </c>
      <c r="AF127" s="86">
        <v>0</v>
      </c>
      <c r="AG127" s="86">
        <v>0</v>
      </c>
      <c r="AH127" s="86">
        <v>0</v>
      </c>
      <c r="AI127" s="86">
        <v>0</v>
      </c>
      <c r="AJ127" s="86">
        <v>0</v>
      </c>
      <c r="AK127" s="86">
        <v>0</v>
      </c>
      <c r="AL127" s="86">
        <v>0.3765</v>
      </c>
      <c r="AM127" s="86">
        <v>0</v>
      </c>
      <c r="AO127" s="86">
        <v>17.608899999999998</v>
      </c>
      <c r="AP127" s="86">
        <v>17.608899999999998</v>
      </c>
      <c r="AQ127" s="86">
        <v>12.55</v>
      </c>
      <c r="AR127" s="86">
        <v>0</v>
      </c>
      <c r="AS127" s="86">
        <v>0</v>
      </c>
      <c r="AT127" s="97">
        <v>0.71270777845294153</v>
      </c>
      <c r="AX127" s="86">
        <v>0.3765</v>
      </c>
      <c r="AY127" s="86">
        <v>0</v>
      </c>
      <c r="AZ127" s="86">
        <v>11.882400000000001</v>
      </c>
      <c r="BA127" s="86">
        <v>5.35</v>
      </c>
      <c r="BC127" s="86">
        <v>17.232399999999998</v>
      </c>
      <c r="BF127" s="86">
        <v>0</v>
      </c>
      <c r="BG127" s="86">
        <v>0</v>
      </c>
      <c r="BH127" s="86">
        <v>17.232399999999998</v>
      </c>
      <c r="BI127" s="86">
        <v>0</v>
      </c>
      <c r="BJ127" s="86">
        <v>0.3765</v>
      </c>
      <c r="BK127" s="86">
        <v>0</v>
      </c>
      <c r="BL127" s="86">
        <v>0</v>
      </c>
      <c r="BM127" s="86">
        <v>0</v>
      </c>
      <c r="BN127" s="86" t="s">
        <v>6</v>
      </c>
      <c r="BO127" s="86" t="s">
        <v>6</v>
      </c>
      <c r="BP127" s="86">
        <v>17.608899999999998</v>
      </c>
      <c r="BS127" s="98">
        <v>0</v>
      </c>
      <c r="BT127" s="98">
        <v>0</v>
      </c>
      <c r="BU127" s="98">
        <v>1</v>
      </c>
      <c r="BV127" s="98">
        <v>0</v>
      </c>
      <c r="BX127" s="98">
        <v>1</v>
      </c>
    </row>
    <row r="128" spans="1:76" x14ac:dyDescent="0.35">
      <c r="A128" s="96" t="s">
        <v>183</v>
      </c>
      <c r="B128" s="96" t="s">
        <v>192</v>
      </c>
      <c r="C128" s="86">
        <v>0</v>
      </c>
      <c r="D128" s="86">
        <v>0</v>
      </c>
      <c r="E128" s="86">
        <v>0</v>
      </c>
      <c r="F128" s="86">
        <v>0</v>
      </c>
      <c r="G128" s="86">
        <v>0</v>
      </c>
      <c r="H128" s="86">
        <v>0</v>
      </c>
      <c r="I128" s="86">
        <v>0</v>
      </c>
      <c r="J128" s="86">
        <v>0</v>
      </c>
      <c r="K128" s="86">
        <v>0</v>
      </c>
      <c r="L128" s="86">
        <v>0</v>
      </c>
      <c r="M128" s="86">
        <v>0</v>
      </c>
      <c r="N128" s="86">
        <v>0</v>
      </c>
      <c r="O128" s="86">
        <v>0</v>
      </c>
      <c r="P128" s="86">
        <v>0</v>
      </c>
      <c r="Q128" s="86">
        <v>0</v>
      </c>
      <c r="R128" s="86">
        <v>5.63</v>
      </c>
      <c r="S128" s="86">
        <v>0</v>
      </c>
      <c r="T128" s="86">
        <v>0</v>
      </c>
      <c r="U128" s="86">
        <v>0</v>
      </c>
      <c r="V128" s="86">
        <v>0</v>
      </c>
      <c r="W128" s="86">
        <v>0</v>
      </c>
      <c r="X128" s="86">
        <v>0</v>
      </c>
      <c r="Y128" s="86">
        <v>0</v>
      </c>
      <c r="Z128" s="86">
        <v>0</v>
      </c>
      <c r="AA128" s="86">
        <v>0</v>
      </c>
      <c r="AB128" s="86">
        <v>0.01</v>
      </c>
      <c r="AC128" s="86">
        <v>0</v>
      </c>
      <c r="AD128" s="86">
        <v>0</v>
      </c>
      <c r="AE128" s="86">
        <v>0</v>
      </c>
      <c r="AF128" s="86">
        <v>0</v>
      </c>
      <c r="AG128" s="86">
        <v>0</v>
      </c>
      <c r="AH128" s="86">
        <v>0</v>
      </c>
      <c r="AI128" s="86">
        <v>0</v>
      </c>
      <c r="AJ128" s="86">
        <v>0</v>
      </c>
      <c r="AK128" s="86">
        <v>0</v>
      </c>
      <c r="AL128" s="86">
        <v>0.14069999999999999</v>
      </c>
      <c r="AM128" s="86">
        <v>0</v>
      </c>
      <c r="AO128" s="86">
        <v>5.7806999999999995</v>
      </c>
      <c r="AP128" s="86">
        <v>5.7806999999999995</v>
      </c>
      <c r="AQ128" s="86">
        <v>4.6900000000000004</v>
      </c>
      <c r="AR128" s="86">
        <v>0</v>
      </c>
      <c r="AS128" s="86">
        <v>0</v>
      </c>
      <c r="AT128" s="97">
        <v>0.81132042832182971</v>
      </c>
      <c r="AX128" s="86">
        <v>0.14069999999999999</v>
      </c>
      <c r="AY128" s="86">
        <v>0</v>
      </c>
      <c r="AZ128" s="86">
        <v>0</v>
      </c>
      <c r="BA128" s="86">
        <v>5.63</v>
      </c>
      <c r="BC128" s="86">
        <v>5.64</v>
      </c>
      <c r="BF128" s="86">
        <v>0</v>
      </c>
      <c r="BG128" s="86">
        <v>0</v>
      </c>
      <c r="BH128" s="86">
        <v>5.64</v>
      </c>
      <c r="BI128" s="86">
        <v>0</v>
      </c>
      <c r="BJ128" s="86">
        <v>0.14069999999999999</v>
      </c>
      <c r="BK128" s="86">
        <v>0</v>
      </c>
      <c r="BL128" s="86">
        <v>0</v>
      </c>
      <c r="BM128" s="86">
        <v>0</v>
      </c>
      <c r="BN128" s="86" t="s">
        <v>6</v>
      </c>
      <c r="BO128" s="86" t="s">
        <v>6</v>
      </c>
      <c r="BP128" s="86">
        <v>5.7806999999999995</v>
      </c>
      <c r="BS128" s="98">
        <v>0</v>
      </c>
      <c r="BT128" s="98">
        <v>0</v>
      </c>
      <c r="BU128" s="98">
        <v>1</v>
      </c>
      <c r="BV128" s="98">
        <v>0</v>
      </c>
      <c r="BX128" s="98">
        <v>1</v>
      </c>
    </row>
    <row r="129" spans="1:76" x14ac:dyDescent="0.35">
      <c r="A129" s="96" t="s">
        <v>183</v>
      </c>
      <c r="B129" s="96" t="s">
        <v>193</v>
      </c>
      <c r="C129" s="86">
        <v>0</v>
      </c>
      <c r="D129" s="86">
        <v>0</v>
      </c>
      <c r="E129" s="86">
        <v>0</v>
      </c>
      <c r="F129" s="86">
        <v>0</v>
      </c>
      <c r="G129" s="86">
        <v>0</v>
      </c>
      <c r="H129" s="86">
        <v>0</v>
      </c>
      <c r="I129" s="86">
        <v>0</v>
      </c>
      <c r="J129" s="86">
        <v>0</v>
      </c>
      <c r="K129" s="86">
        <v>0</v>
      </c>
      <c r="L129" s="86">
        <v>0</v>
      </c>
      <c r="M129" s="86">
        <v>0</v>
      </c>
      <c r="N129" s="86">
        <v>0</v>
      </c>
      <c r="O129" s="86">
        <v>0</v>
      </c>
      <c r="P129" s="86">
        <v>0</v>
      </c>
      <c r="Q129" s="86">
        <v>0</v>
      </c>
      <c r="R129" s="86">
        <v>4.28</v>
      </c>
      <c r="S129" s="86">
        <v>0</v>
      </c>
      <c r="T129" s="86">
        <v>0</v>
      </c>
      <c r="U129" s="86">
        <v>0</v>
      </c>
      <c r="V129" s="86">
        <v>0</v>
      </c>
      <c r="W129" s="86">
        <v>0</v>
      </c>
      <c r="X129" s="86">
        <v>0</v>
      </c>
      <c r="Y129" s="86">
        <v>0</v>
      </c>
      <c r="Z129" s="86">
        <v>0</v>
      </c>
      <c r="AA129" s="86">
        <v>0</v>
      </c>
      <c r="AB129" s="86">
        <v>0.03</v>
      </c>
      <c r="AC129" s="86">
        <v>0</v>
      </c>
      <c r="AD129" s="86">
        <v>0</v>
      </c>
      <c r="AE129" s="86">
        <v>0</v>
      </c>
      <c r="AF129" s="86">
        <v>2E-3</v>
      </c>
      <c r="AG129" s="86">
        <v>0</v>
      </c>
      <c r="AH129" s="86">
        <v>0</v>
      </c>
      <c r="AI129" s="86">
        <v>0</v>
      </c>
      <c r="AJ129" s="86">
        <v>0</v>
      </c>
      <c r="AK129" s="86">
        <v>0</v>
      </c>
      <c r="AL129" s="86">
        <v>0.10199999999999999</v>
      </c>
      <c r="AM129" s="86">
        <v>0</v>
      </c>
      <c r="AO129" s="86">
        <v>4.4140000000000006</v>
      </c>
      <c r="AP129" s="86">
        <v>4.4140000000000006</v>
      </c>
      <c r="AQ129" s="86">
        <v>3.4</v>
      </c>
      <c r="AR129" s="86">
        <v>0</v>
      </c>
      <c r="AS129" s="86">
        <v>0</v>
      </c>
      <c r="AT129" s="97">
        <v>0.77027639329406417</v>
      </c>
      <c r="AX129" s="86">
        <v>0.104</v>
      </c>
      <c r="AY129" s="86">
        <v>0</v>
      </c>
      <c r="AZ129" s="86">
        <v>0</v>
      </c>
      <c r="BA129" s="86">
        <v>4.28</v>
      </c>
      <c r="BC129" s="86">
        <v>4.3100000000000005</v>
      </c>
      <c r="BF129" s="86">
        <v>0</v>
      </c>
      <c r="BG129" s="86">
        <v>0</v>
      </c>
      <c r="BH129" s="86">
        <v>4.3100000000000005</v>
      </c>
      <c r="BI129" s="86">
        <v>0</v>
      </c>
      <c r="BJ129" s="86">
        <v>0.104</v>
      </c>
      <c r="BK129" s="86">
        <v>0</v>
      </c>
      <c r="BL129" s="86">
        <v>0</v>
      </c>
      <c r="BM129" s="86">
        <v>0</v>
      </c>
      <c r="BN129" s="86" t="s">
        <v>6</v>
      </c>
      <c r="BO129" s="86" t="s">
        <v>6</v>
      </c>
      <c r="BP129" s="86">
        <v>4.4140000000000006</v>
      </c>
      <c r="BS129" s="98">
        <v>0</v>
      </c>
      <c r="BT129" s="98">
        <v>0</v>
      </c>
      <c r="BU129" s="98">
        <v>1</v>
      </c>
      <c r="BV129" s="98">
        <v>0</v>
      </c>
      <c r="BX129" s="98">
        <v>1</v>
      </c>
    </row>
    <row r="130" spans="1:76" x14ac:dyDescent="0.35">
      <c r="A130" s="96" t="s">
        <v>183</v>
      </c>
      <c r="B130" s="96" t="s">
        <v>194</v>
      </c>
      <c r="C130" s="86">
        <v>0</v>
      </c>
      <c r="D130" s="86">
        <v>0</v>
      </c>
      <c r="E130" s="86">
        <v>0</v>
      </c>
      <c r="F130" s="86">
        <v>0</v>
      </c>
      <c r="G130" s="86">
        <v>0</v>
      </c>
      <c r="H130" s="86">
        <v>0</v>
      </c>
      <c r="I130" s="86">
        <v>0</v>
      </c>
      <c r="J130" s="86">
        <v>0</v>
      </c>
      <c r="K130" s="86">
        <v>0</v>
      </c>
      <c r="L130" s="86">
        <v>0</v>
      </c>
      <c r="M130" s="86">
        <v>0</v>
      </c>
      <c r="N130" s="86">
        <v>0</v>
      </c>
      <c r="O130" s="86">
        <v>0</v>
      </c>
      <c r="P130" s="86">
        <v>43</v>
      </c>
      <c r="Q130" s="86">
        <v>0</v>
      </c>
      <c r="R130" s="86">
        <v>0</v>
      </c>
      <c r="S130" s="86">
        <v>0</v>
      </c>
      <c r="T130" s="86">
        <v>0</v>
      </c>
      <c r="U130" s="86">
        <v>0</v>
      </c>
      <c r="V130" s="86">
        <v>0</v>
      </c>
      <c r="W130" s="86">
        <v>0</v>
      </c>
      <c r="X130" s="86">
        <v>0</v>
      </c>
      <c r="Y130" s="86">
        <v>0</v>
      </c>
      <c r="Z130" s="86">
        <v>0</v>
      </c>
      <c r="AA130" s="86">
        <v>0</v>
      </c>
      <c r="AB130" s="86">
        <v>0.84</v>
      </c>
      <c r="AC130" s="86">
        <v>0</v>
      </c>
      <c r="AD130" s="86">
        <v>0</v>
      </c>
      <c r="AE130" s="86">
        <v>0</v>
      </c>
      <c r="AF130" s="86">
        <v>0</v>
      </c>
      <c r="AG130" s="86">
        <v>0</v>
      </c>
      <c r="AH130" s="86">
        <v>0</v>
      </c>
      <c r="AI130" s="86">
        <v>4.7699999999999996</v>
      </c>
      <c r="AJ130" s="86">
        <v>0</v>
      </c>
      <c r="AK130" s="86">
        <v>0</v>
      </c>
      <c r="AL130" s="86">
        <v>1.0088999999999999</v>
      </c>
      <c r="AM130" s="86">
        <v>0</v>
      </c>
      <c r="AO130" s="86">
        <v>49.618899999999996</v>
      </c>
      <c r="AP130" s="86">
        <v>49.618899999999996</v>
      </c>
      <c r="AQ130" s="86">
        <v>33.630000000000003</v>
      </c>
      <c r="AR130" s="86">
        <v>0</v>
      </c>
      <c r="AS130" s="86">
        <v>0</v>
      </c>
      <c r="AT130" s="97">
        <v>0.6777659319331949</v>
      </c>
      <c r="AX130" s="86">
        <v>1.0088999999999999</v>
      </c>
      <c r="AY130" s="86">
        <v>0</v>
      </c>
      <c r="AZ130" s="86">
        <v>43</v>
      </c>
      <c r="BA130" s="86">
        <v>0</v>
      </c>
      <c r="BC130" s="86">
        <v>43.84</v>
      </c>
      <c r="BF130" s="86">
        <v>0</v>
      </c>
      <c r="BG130" s="86">
        <v>0</v>
      </c>
      <c r="BH130" s="86">
        <v>43.84</v>
      </c>
      <c r="BI130" s="86">
        <v>4.7699999999999996</v>
      </c>
      <c r="BJ130" s="86">
        <v>1.0088999999999999</v>
      </c>
      <c r="BK130" s="86">
        <v>0</v>
      </c>
      <c r="BL130" s="86">
        <v>0</v>
      </c>
      <c r="BM130" s="86">
        <v>0</v>
      </c>
      <c r="BN130" s="86" t="s">
        <v>6</v>
      </c>
      <c r="BO130" s="86" t="s">
        <v>6</v>
      </c>
      <c r="BP130" s="86">
        <v>49.618899999999996</v>
      </c>
      <c r="BS130" s="98">
        <v>0</v>
      </c>
      <c r="BT130" s="98">
        <v>0</v>
      </c>
      <c r="BU130" s="98">
        <v>0.90386727638057285</v>
      </c>
      <c r="BV130" s="98">
        <v>9.6132723619427277E-2</v>
      </c>
      <c r="BX130" s="98">
        <v>1.0000000000000002</v>
      </c>
    </row>
    <row r="131" spans="1:76" x14ac:dyDescent="0.35">
      <c r="A131" s="96" t="s">
        <v>183</v>
      </c>
      <c r="B131" s="96" t="s">
        <v>195</v>
      </c>
      <c r="C131" s="86">
        <v>0</v>
      </c>
      <c r="D131" s="86">
        <v>0.2</v>
      </c>
      <c r="E131" s="86">
        <v>0</v>
      </c>
      <c r="F131" s="86">
        <v>0.05</v>
      </c>
      <c r="G131" s="86">
        <v>0</v>
      </c>
      <c r="H131" s="86">
        <v>0</v>
      </c>
      <c r="I131" s="86">
        <v>0</v>
      </c>
      <c r="J131" s="86">
        <v>1</v>
      </c>
      <c r="K131" s="86">
        <v>0</v>
      </c>
      <c r="L131" s="86">
        <v>50.743600000000001</v>
      </c>
      <c r="M131" s="86">
        <v>144.745</v>
      </c>
      <c r="N131" s="86">
        <v>11.753500000000001</v>
      </c>
      <c r="O131" s="86">
        <v>72.819800000000001</v>
      </c>
      <c r="P131" s="86">
        <v>104.17700000000001</v>
      </c>
      <c r="Q131" s="86">
        <v>0</v>
      </c>
      <c r="R131" s="86">
        <v>2.71984</v>
      </c>
      <c r="S131" s="86">
        <v>0</v>
      </c>
      <c r="T131" s="86">
        <v>0</v>
      </c>
      <c r="U131" s="86">
        <v>0</v>
      </c>
      <c r="V131" s="86">
        <v>0</v>
      </c>
      <c r="W131" s="86">
        <v>0</v>
      </c>
      <c r="X131" s="86">
        <v>0</v>
      </c>
      <c r="Y131" s="86">
        <v>0</v>
      </c>
      <c r="Z131" s="86">
        <v>0</v>
      </c>
      <c r="AA131" s="86">
        <v>0</v>
      </c>
      <c r="AB131" s="86">
        <v>1.7</v>
      </c>
      <c r="AC131" s="86">
        <v>0</v>
      </c>
      <c r="AD131" s="86">
        <v>0</v>
      </c>
      <c r="AE131" s="86">
        <v>0</v>
      </c>
      <c r="AF131" s="86">
        <v>0</v>
      </c>
      <c r="AG131" s="86">
        <v>0</v>
      </c>
      <c r="AH131" s="86">
        <v>0</v>
      </c>
      <c r="AI131" s="86">
        <v>123.2</v>
      </c>
      <c r="AJ131" s="86">
        <v>5.2</v>
      </c>
      <c r="AK131" s="86">
        <v>0</v>
      </c>
      <c r="AL131" s="86">
        <v>15.7254</v>
      </c>
      <c r="AM131" s="86">
        <v>0</v>
      </c>
      <c r="AO131" s="86">
        <v>534.03414000000009</v>
      </c>
      <c r="AP131" s="86">
        <v>534.03414000000009</v>
      </c>
      <c r="AQ131" s="86">
        <v>524.17999999999995</v>
      </c>
      <c r="AR131" s="86">
        <v>0</v>
      </c>
      <c r="AS131" s="86">
        <v>0</v>
      </c>
      <c r="AT131" s="97">
        <v>0.98154773400816631</v>
      </c>
      <c r="AX131" s="86">
        <v>15.7254</v>
      </c>
      <c r="AY131" s="86">
        <v>0</v>
      </c>
      <c r="AZ131" s="86">
        <v>333.49530000000004</v>
      </c>
      <c r="BA131" s="86">
        <v>2.71984</v>
      </c>
      <c r="BC131" s="86">
        <v>388.65874000000002</v>
      </c>
      <c r="BF131" s="86">
        <v>0.25</v>
      </c>
      <c r="BG131" s="86">
        <v>0</v>
      </c>
      <c r="BH131" s="86">
        <v>337.91514000000001</v>
      </c>
      <c r="BI131" s="86">
        <v>180.14359999999999</v>
      </c>
      <c r="BJ131" s="86">
        <v>15.7254</v>
      </c>
      <c r="BK131" s="86">
        <v>0</v>
      </c>
      <c r="BL131" s="86">
        <v>0</v>
      </c>
      <c r="BM131" s="86">
        <v>0</v>
      </c>
      <c r="BN131" s="86" t="s">
        <v>6</v>
      </c>
      <c r="BO131" s="86" t="s">
        <v>6</v>
      </c>
      <c r="BP131" s="86">
        <v>534.03413999999998</v>
      </c>
      <c r="BS131" s="98">
        <v>4.6813486493578856E-4</v>
      </c>
      <c r="BT131" s="98">
        <v>0</v>
      </c>
      <c r="BU131" s="98">
        <v>0.66220586571487738</v>
      </c>
      <c r="BV131" s="98">
        <v>0.33732599942018687</v>
      </c>
      <c r="BX131" s="98">
        <v>1</v>
      </c>
    </row>
    <row r="132" spans="1:76" x14ac:dyDescent="0.35">
      <c r="A132" s="96" t="s">
        <v>183</v>
      </c>
      <c r="B132" s="96" t="s">
        <v>196</v>
      </c>
      <c r="C132" s="86">
        <v>0</v>
      </c>
      <c r="D132" s="86">
        <v>0</v>
      </c>
      <c r="E132" s="86">
        <v>0</v>
      </c>
      <c r="F132" s="86">
        <v>0</v>
      </c>
      <c r="G132" s="86">
        <v>0</v>
      </c>
      <c r="H132" s="86">
        <v>0</v>
      </c>
      <c r="I132" s="86">
        <v>0</v>
      </c>
      <c r="J132" s="86">
        <v>0</v>
      </c>
      <c r="K132" s="86">
        <v>0</v>
      </c>
      <c r="L132" s="86">
        <v>0</v>
      </c>
      <c r="M132" s="86">
        <v>0</v>
      </c>
      <c r="N132" s="86">
        <v>0</v>
      </c>
      <c r="O132" s="86">
        <v>0</v>
      </c>
      <c r="P132" s="86">
        <v>0</v>
      </c>
      <c r="Q132" s="86">
        <v>0</v>
      </c>
      <c r="R132" s="86">
        <v>0</v>
      </c>
      <c r="S132" s="86">
        <v>0</v>
      </c>
      <c r="T132" s="86">
        <v>0</v>
      </c>
      <c r="U132" s="86">
        <v>0</v>
      </c>
      <c r="V132" s="86">
        <v>0</v>
      </c>
      <c r="W132" s="86">
        <v>0</v>
      </c>
      <c r="X132" s="86">
        <v>0</v>
      </c>
      <c r="Y132" s="86">
        <v>0</v>
      </c>
      <c r="Z132" s="86">
        <v>0</v>
      </c>
      <c r="AA132" s="86">
        <v>0</v>
      </c>
      <c r="AB132" s="86">
        <v>0</v>
      </c>
      <c r="AC132" s="86">
        <v>0</v>
      </c>
      <c r="AD132" s="86">
        <v>0</v>
      </c>
      <c r="AE132" s="86">
        <v>0</v>
      </c>
      <c r="AF132" s="86">
        <v>0</v>
      </c>
      <c r="AG132" s="86">
        <v>0</v>
      </c>
      <c r="AH132" s="86">
        <v>0</v>
      </c>
      <c r="AI132" s="86">
        <v>1.3919999999999999</v>
      </c>
      <c r="AJ132" s="86">
        <v>0</v>
      </c>
      <c r="AK132" s="86">
        <v>0</v>
      </c>
      <c r="AL132" s="86">
        <v>4.1700000000000001E-2</v>
      </c>
      <c r="AM132" s="86">
        <v>0</v>
      </c>
      <c r="AO132" s="86">
        <v>1.4337</v>
      </c>
      <c r="AP132" s="86">
        <v>1.4337</v>
      </c>
      <c r="AQ132" s="86">
        <v>1.39</v>
      </c>
      <c r="AR132" s="86">
        <v>0</v>
      </c>
      <c r="AS132" s="86">
        <v>0</v>
      </c>
      <c r="AT132" s="97">
        <v>0.9695194252633047</v>
      </c>
      <c r="AX132" s="86">
        <v>4.1700000000000001E-2</v>
      </c>
      <c r="AY132" s="86">
        <v>0</v>
      </c>
      <c r="AZ132" s="86">
        <v>0</v>
      </c>
      <c r="BA132" s="86">
        <v>0</v>
      </c>
      <c r="BC132" s="86">
        <v>0</v>
      </c>
      <c r="BF132" s="86">
        <v>0</v>
      </c>
      <c r="BG132" s="86">
        <v>0</v>
      </c>
      <c r="BH132" s="86">
        <v>0</v>
      </c>
      <c r="BI132" s="86">
        <v>1.3919999999999999</v>
      </c>
      <c r="BJ132" s="86">
        <v>4.1700000000000001E-2</v>
      </c>
      <c r="BK132" s="86">
        <v>0</v>
      </c>
      <c r="BL132" s="86">
        <v>0</v>
      </c>
      <c r="BM132" s="86">
        <v>0</v>
      </c>
      <c r="BN132" s="86" t="s">
        <v>6</v>
      </c>
      <c r="BO132" s="86" t="s">
        <v>6</v>
      </c>
      <c r="BP132" s="86">
        <v>1.4337</v>
      </c>
      <c r="BS132" s="98">
        <v>0</v>
      </c>
      <c r="BT132" s="98">
        <v>0</v>
      </c>
      <c r="BU132" s="98">
        <v>2.9085582757899145E-2</v>
      </c>
      <c r="BV132" s="98">
        <v>0.97091441724210081</v>
      </c>
      <c r="BX132" s="98">
        <v>1</v>
      </c>
    </row>
    <row r="133" spans="1:76" x14ac:dyDescent="0.35">
      <c r="A133" s="96" t="s">
        <v>197</v>
      </c>
      <c r="B133" s="96" t="s">
        <v>198</v>
      </c>
      <c r="C133" s="86">
        <v>0</v>
      </c>
      <c r="D133" s="86">
        <v>4.4000000000000004</v>
      </c>
      <c r="E133" s="86">
        <v>0</v>
      </c>
      <c r="F133" s="86">
        <v>0</v>
      </c>
      <c r="G133" s="86">
        <v>0</v>
      </c>
      <c r="H133" s="86">
        <v>0</v>
      </c>
      <c r="I133" s="86">
        <v>0</v>
      </c>
      <c r="J133" s="86">
        <v>0</v>
      </c>
      <c r="K133" s="86">
        <v>0</v>
      </c>
      <c r="L133" s="86">
        <v>0</v>
      </c>
      <c r="M133" s="86">
        <v>0</v>
      </c>
      <c r="N133" s="86">
        <v>0</v>
      </c>
      <c r="O133" s="86">
        <v>17.3</v>
      </c>
      <c r="P133" s="86">
        <v>0</v>
      </c>
      <c r="Q133" s="86">
        <v>47.7</v>
      </c>
      <c r="R133" s="86">
        <v>9.1</v>
      </c>
      <c r="S133" s="86">
        <v>0</v>
      </c>
      <c r="T133" s="86">
        <v>0</v>
      </c>
      <c r="U133" s="86">
        <v>0</v>
      </c>
      <c r="V133" s="86">
        <v>0</v>
      </c>
      <c r="W133" s="86">
        <v>0</v>
      </c>
      <c r="X133" s="86">
        <v>0</v>
      </c>
      <c r="Y133" s="86">
        <v>0</v>
      </c>
      <c r="Z133" s="86">
        <v>0</v>
      </c>
      <c r="AA133" s="86">
        <v>0</v>
      </c>
      <c r="AB133" s="86">
        <v>0</v>
      </c>
      <c r="AC133" s="86">
        <v>0</v>
      </c>
      <c r="AD133" s="86">
        <v>0</v>
      </c>
      <c r="AE133" s="86">
        <v>0</v>
      </c>
      <c r="AF133" s="86">
        <v>0</v>
      </c>
      <c r="AG133" s="86">
        <v>0</v>
      </c>
      <c r="AH133" s="86">
        <v>0</v>
      </c>
      <c r="AI133" s="86">
        <v>0.15</v>
      </c>
      <c r="AJ133" s="86">
        <v>0</v>
      </c>
      <c r="AK133" s="86">
        <v>0</v>
      </c>
      <c r="AL133" s="86">
        <v>1.6319999999999999</v>
      </c>
      <c r="AM133" s="86">
        <v>0</v>
      </c>
      <c r="AO133" s="86">
        <v>80.282000000000011</v>
      </c>
      <c r="AP133" s="86">
        <v>80.282000000000011</v>
      </c>
      <c r="AQ133" s="86">
        <v>54.4</v>
      </c>
      <c r="AR133" s="86">
        <v>0</v>
      </c>
      <c r="AS133" s="86">
        <v>0</v>
      </c>
      <c r="AT133" s="97">
        <v>0.6776114197453974</v>
      </c>
      <c r="AX133" s="86">
        <v>1.6319999999999999</v>
      </c>
      <c r="AY133" s="86">
        <v>0</v>
      </c>
      <c r="AZ133" s="86">
        <v>65</v>
      </c>
      <c r="BA133" s="86">
        <v>9.1</v>
      </c>
      <c r="BC133" s="86">
        <v>74.099999999999994</v>
      </c>
      <c r="BF133" s="86">
        <v>4.4000000000000004</v>
      </c>
      <c r="BG133" s="86">
        <v>0</v>
      </c>
      <c r="BH133" s="86">
        <v>74.099999999999994</v>
      </c>
      <c r="BI133" s="86">
        <v>0.15</v>
      </c>
      <c r="BJ133" s="86">
        <v>1.6319999999999999</v>
      </c>
      <c r="BK133" s="86">
        <v>0.55000000000000004</v>
      </c>
      <c r="BL133" s="86">
        <v>0.3206</v>
      </c>
      <c r="BM133" s="86">
        <v>0</v>
      </c>
      <c r="BN133" s="86" t="s">
        <v>6</v>
      </c>
      <c r="BO133" s="86" t="s">
        <v>6</v>
      </c>
      <c r="BP133" s="86">
        <v>80.282000000000011</v>
      </c>
      <c r="BS133" s="98">
        <v>6.5987394434617958E-2</v>
      </c>
      <c r="BT133" s="98">
        <v>6.5172666351112317E-3</v>
      </c>
      <c r="BU133" s="98">
        <v>0.92562692508906075</v>
      </c>
      <c r="BV133" s="98">
        <v>1.8684138412097353E-3</v>
      </c>
      <c r="BX133" s="98">
        <v>0.99999999999999967</v>
      </c>
    </row>
    <row r="134" spans="1:76" x14ac:dyDescent="0.35">
      <c r="A134" s="96" t="s">
        <v>199</v>
      </c>
      <c r="B134" s="96" t="s">
        <v>200</v>
      </c>
      <c r="C134" s="86">
        <v>0</v>
      </c>
      <c r="D134" s="86">
        <v>0.25700000000000001</v>
      </c>
      <c r="E134" s="86">
        <v>0</v>
      </c>
      <c r="F134" s="86">
        <v>0</v>
      </c>
      <c r="G134" s="86">
        <v>0</v>
      </c>
      <c r="H134" s="86">
        <v>0</v>
      </c>
      <c r="I134" s="86">
        <v>0</v>
      </c>
      <c r="J134" s="86">
        <v>0</v>
      </c>
      <c r="K134" s="86">
        <v>0</v>
      </c>
      <c r="L134" s="86">
        <v>0</v>
      </c>
      <c r="M134" s="86">
        <v>0</v>
      </c>
      <c r="N134" s="86">
        <v>0</v>
      </c>
      <c r="O134" s="86">
        <v>0</v>
      </c>
      <c r="P134" s="86">
        <v>14.420999999999999</v>
      </c>
      <c r="Q134" s="86">
        <v>0</v>
      </c>
      <c r="R134" s="86">
        <v>0</v>
      </c>
      <c r="S134" s="86">
        <v>0</v>
      </c>
      <c r="T134" s="86">
        <v>0</v>
      </c>
      <c r="U134" s="86">
        <v>0</v>
      </c>
      <c r="V134" s="86">
        <v>0</v>
      </c>
      <c r="W134" s="86">
        <v>0</v>
      </c>
      <c r="X134" s="86">
        <v>0</v>
      </c>
      <c r="Y134" s="86">
        <v>0</v>
      </c>
      <c r="Z134" s="86">
        <v>0</v>
      </c>
      <c r="AA134" s="86">
        <v>0</v>
      </c>
      <c r="AB134" s="86">
        <v>0</v>
      </c>
      <c r="AC134" s="86">
        <v>0</v>
      </c>
      <c r="AD134" s="86">
        <v>0</v>
      </c>
      <c r="AE134" s="86">
        <v>0</v>
      </c>
      <c r="AF134" s="86">
        <v>0</v>
      </c>
      <c r="AG134" s="86">
        <v>0</v>
      </c>
      <c r="AH134" s="86">
        <v>0</v>
      </c>
      <c r="AI134" s="86">
        <v>2.1</v>
      </c>
      <c r="AJ134" s="86">
        <v>0</v>
      </c>
      <c r="AK134" s="86">
        <v>0</v>
      </c>
      <c r="AL134" s="86">
        <v>0.38</v>
      </c>
      <c r="AM134" s="86">
        <v>0</v>
      </c>
      <c r="AO134" s="86">
        <v>17.157999999999998</v>
      </c>
      <c r="AP134" s="86">
        <v>17.157999999999998</v>
      </c>
      <c r="AQ134" s="86">
        <v>11.598000000000001</v>
      </c>
      <c r="AR134" s="86">
        <v>0</v>
      </c>
      <c r="AS134" s="86">
        <v>0</v>
      </c>
      <c r="AT134" s="97">
        <v>0.6759529082643666</v>
      </c>
      <c r="AX134" s="86">
        <v>0.38</v>
      </c>
      <c r="AY134" s="86">
        <v>0</v>
      </c>
      <c r="AZ134" s="86">
        <v>14.420999999999999</v>
      </c>
      <c r="BA134" s="86">
        <v>0</v>
      </c>
      <c r="BC134" s="86">
        <v>14.420999999999999</v>
      </c>
      <c r="BF134" s="86">
        <v>0.25700000000000001</v>
      </c>
      <c r="BG134" s="86">
        <v>0</v>
      </c>
      <c r="BH134" s="86">
        <v>14.420999999999999</v>
      </c>
      <c r="BI134" s="86">
        <v>2.1</v>
      </c>
      <c r="BJ134" s="86">
        <v>0.38</v>
      </c>
      <c r="BK134" s="86">
        <v>0</v>
      </c>
      <c r="BL134" s="86">
        <v>0</v>
      </c>
      <c r="BM134" s="86">
        <v>0</v>
      </c>
      <c r="BN134" s="86" t="s">
        <v>6</v>
      </c>
      <c r="BO134" s="86" t="s">
        <v>6</v>
      </c>
      <c r="BP134" s="86">
        <v>17.157999999999998</v>
      </c>
      <c r="BS134" s="98">
        <v>1.4978435715118315E-2</v>
      </c>
      <c r="BT134" s="98">
        <v>0</v>
      </c>
      <c r="BU134" s="98">
        <v>0.86262967711854543</v>
      </c>
      <c r="BV134" s="98">
        <v>0.12239188716633642</v>
      </c>
      <c r="BX134" s="98">
        <v>1.0000000000000002</v>
      </c>
    </row>
    <row r="135" spans="1:76" x14ac:dyDescent="0.35">
      <c r="A135" s="96" t="s">
        <v>199</v>
      </c>
      <c r="B135" s="96" t="s">
        <v>201</v>
      </c>
      <c r="C135" s="86">
        <v>0</v>
      </c>
      <c r="D135" s="86">
        <v>1.35</v>
      </c>
      <c r="E135" s="86">
        <v>0</v>
      </c>
      <c r="F135" s="86">
        <v>5.84</v>
      </c>
      <c r="G135" s="86">
        <v>0</v>
      </c>
      <c r="H135" s="86">
        <v>0</v>
      </c>
      <c r="I135" s="86">
        <v>251.709</v>
      </c>
      <c r="J135" s="86">
        <v>0</v>
      </c>
      <c r="K135" s="86">
        <v>0</v>
      </c>
      <c r="L135" s="86">
        <v>5.8932099999999998</v>
      </c>
      <c r="M135" s="86">
        <v>38.884300000000003</v>
      </c>
      <c r="N135" s="86">
        <v>159.34299999999999</v>
      </c>
      <c r="O135" s="86">
        <v>19.334900000000001</v>
      </c>
      <c r="P135" s="86">
        <v>11.8742</v>
      </c>
      <c r="Q135" s="86">
        <v>34.777099999999997</v>
      </c>
      <c r="R135" s="86">
        <v>28.28</v>
      </c>
      <c r="S135" s="86">
        <v>0</v>
      </c>
      <c r="T135" s="86">
        <v>0</v>
      </c>
      <c r="U135" s="86">
        <v>0</v>
      </c>
      <c r="V135" s="86">
        <v>0</v>
      </c>
      <c r="W135" s="86">
        <v>7.1550000000000002</v>
      </c>
      <c r="X135" s="86">
        <v>0</v>
      </c>
      <c r="Y135" s="86">
        <v>0</v>
      </c>
      <c r="Z135" s="86">
        <v>0</v>
      </c>
      <c r="AA135" s="86">
        <v>0</v>
      </c>
      <c r="AB135" s="86">
        <v>0</v>
      </c>
      <c r="AC135" s="86">
        <v>7.2246499999999996</v>
      </c>
      <c r="AD135" s="86">
        <v>0</v>
      </c>
      <c r="AE135" s="86">
        <v>0</v>
      </c>
      <c r="AF135" s="86">
        <v>0</v>
      </c>
      <c r="AG135" s="86">
        <v>1.67</v>
      </c>
      <c r="AH135" s="86">
        <v>2.97</v>
      </c>
      <c r="AI135" s="86">
        <v>134.21</v>
      </c>
      <c r="AJ135" s="86">
        <v>0.13600000000000001</v>
      </c>
      <c r="AK135" s="86">
        <v>0</v>
      </c>
      <c r="AL135" s="86">
        <v>26.426500000000001</v>
      </c>
      <c r="AM135" s="86">
        <v>0</v>
      </c>
      <c r="AO135" s="86">
        <v>737.07785999999987</v>
      </c>
      <c r="AP135" s="86">
        <v>737.07785999999987</v>
      </c>
      <c r="AQ135" s="86">
        <v>711.67200000000003</v>
      </c>
      <c r="AR135" s="86">
        <v>1.7869999999999999</v>
      </c>
      <c r="AS135" s="86">
        <v>11.534000000000001</v>
      </c>
      <c r="AT135" s="97">
        <v>0.96553164681950987</v>
      </c>
      <c r="AX135" s="86">
        <v>28.096499999999999</v>
      </c>
      <c r="AY135" s="86">
        <v>0</v>
      </c>
      <c r="AZ135" s="86">
        <v>264.21350000000001</v>
      </c>
      <c r="BA135" s="86">
        <v>28.28</v>
      </c>
      <c r="BC135" s="86">
        <v>312.76635999999996</v>
      </c>
      <c r="BF135" s="86">
        <v>7.1899999999999995</v>
      </c>
      <c r="BG135" s="86">
        <v>0</v>
      </c>
      <c r="BH135" s="86">
        <v>306.87315000000001</v>
      </c>
      <c r="BI135" s="86">
        <v>394.9182100000001</v>
      </c>
      <c r="BJ135" s="86">
        <v>28.096499999999999</v>
      </c>
      <c r="BK135" s="86">
        <v>0</v>
      </c>
      <c r="BL135" s="86">
        <v>0</v>
      </c>
      <c r="BM135" s="86">
        <v>0</v>
      </c>
      <c r="BN135" s="86" t="s">
        <v>6</v>
      </c>
      <c r="BO135" s="86" t="s">
        <v>6</v>
      </c>
      <c r="BP135" s="86">
        <v>737.0778600000001</v>
      </c>
      <c r="BS135" s="98">
        <v>9.7547360871753745E-3</v>
      </c>
      <c r="BT135" s="98">
        <v>0</v>
      </c>
      <c r="BU135" s="98">
        <v>0.4544562632772608</v>
      </c>
      <c r="BV135" s="98">
        <v>0.53578900063556389</v>
      </c>
      <c r="BX135" s="98">
        <v>1</v>
      </c>
    </row>
    <row r="136" spans="1:76" x14ac:dyDescent="0.35">
      <c r="A136" s="96" t="s">
        <v>202</v>
      </c>
      <c r="B136" s="96" t="s">
        <v>203</v>
      </c>
      <c r="C136" s="86">
        <v>0</v>
      </c>
      <c r="D136" s="86">
        <v>3.5000000000000003E-2</v>
      </c>
      <c r="E136" s="86">
        <v>0</v>
      </c>
      <c r="F136" s="86">
        <v>1.0069999999999999</v>
      </c>
      <c r="G136" s="86">
        <v>0</v>
      </c>
      <c r="H136" s="86">
        <v>0</v>
      </c>
      <c r="I136" s="86">
        <v>0</v>
      </c>
      <c r="J136" s="86">
        <v>0</v>
      </c>
      <c r="K136" s="86">
        <v>0</v>
      </c>
      <c r="L136" s="86">
        <v>0</v>
      </c>
      <c r="M136" s="86">
        <v>93.531000000000006</v>
      </c>
      <c r="N136" s="86">
        <v>130.94300000000001</v>
      </c>
      <c r="O136" s="86">
        <v>0</v>
      </c>
      <c r="P136" s="86">
        <v>0</v>
      </c>
      <c r="Q136" s="86">
        <v>0</v>
      </c>
      <c r="R136" s="86">
        <v>0</v>
      </c>
      <c r="S136" s="86">
        <v>0</v>
      </c>
      <c r="T136" s="86">
        <v>26.2</v>
      </c>
      <c r="U136" s="86">
        <v>0</v>
      </c>
      <c r="V136" s="86">
        <v>0</v>
      </c>
      <c r="W136" s="86">
        <v>0</v>
      </c>
      <c r="X136" s="86">
        <v>0</v>
      </c>
      <c r="Y136" s="86">
        <v>0</v>
      </c>
      <c r="Z136" s="86">
        <v>0</v>
      </c>
      <c r="AA136" s="86">
        <v>0</v>
      </c>
      <c r="AB136" s="86">
        <v>0</v>
      </c>
      <c r="AC136" s="86">
        <v>0</v>
      </c>
      <c r="AD136" s="86">
        <v>0</v>
      </c>
      <c r="AE136" s="86">
        <v>0</v>
      </c>
      <c r="AF136" s="86">
        <v>0</v>
      </c>
      <c r="AG136" s="86">
        <v>0</v>
      </c>
      <c r="AH136" s="86">
        <v>0</v>
      </c>
      <c r="AI136" s="86">
        <v>94.6</v>
      </c>
      <c r="AJ136" s="86">
        <v>0</v>
      </c>
      <c r="AK136" s="86">
        <v>0</v>
      </c>
      <c r="AL136" s="86">
        <v>9.8320500000000006</v>
      </c>
      <c r="AM136" s="86">
        <v>0</v>
      </c>
      <c r="AO136" s="86">
        <v>356.14805000000001</v>
      </c>
      <c r="AP136" s="86">
        <v>356.14805000000001</v>
      </c>
      <c r="AQ136" s="86">
        <v>356.57</v>
      </c>
      <c r="AR136" s="86">
        <v>0</v>
      </c>
      <c r="AS136" s="86">
        <v>0</v>
      </c>
      <c r="AT136" s="97">
        <v>1.0011847601018733</v>
      </c>
      <c r="AX136" s="86">
        <v>9.8320500000000006</v>
      </c>
      <c r="AY136" s="86">
        <v>0</v>
      </c>
      <c r="AZ136" s="86">
        <v>224.47400000000002</v>
      </c>
      <c r="BA136" s="86">
        <v>26.2</v>
      </c>
      <c r="BC136" s="86">
        <v>250.67400000000001</v>
      </c>
      <c r="BF136" s="86">
        <v>1.0419999999999998</v>
      </c>
      <c r="BG136" s="86">
        <v>0</v>
      </c>
      <c r="BH136" s="86">
        <v>250.67400000000001</v>
      </c>
      <c r="BI136" s="86">
        <v>94.6</v>
      </c>
      <c r="BJ136" s="86">
        <v>9.8320500000000006</v>
      </c>
      <c r="BK136" s="86">
        <v>0</v>
      </c>
      <c r="BL136" s="86">
        <v>0</v>
      </c>
      <c r="BM136" s="86">
        <v>0</v>
      </c>
      <c r="BN136" s="86" t="s">
        <v>6</v>
      </c>
      <c r="BO136" s="86" t="s">
        <v>6</v>
      </c>
      <c r="BP136" s="86">
        <v>356.14805000000001</v>
      </c>
      <c r="BS136" s="98">
        <v>2.9257495583648423E-3</v>
      </c>
      <c r="BT136" s="98">
        <v>0</v>
      </c>
      <c r="BU136" s="98">
        <v>0.73145437690870418</v>
      </c>
      <c r="BV136" s="98">
        <v>0.26561987353293104</v>
      </c>
      <c r="BX136" s="98">
        <v>1</v>
      </c>
    </row>
    <row r="137" spans="1:76" x14ac:dyDescent="0.35">
      <c r="A137" s="96" t="s">
        <v>204</v>
      </c>
      <c r="B137" s="96" t="s">
        <v>205</v>
      </c>
      <c r="C137" s="86">
        <v>0</v>
      </c>
      <c r="D137" s="86">
        <v>0.39300000000000002</v>
      </c>
      <c r="E137" s="86">
        <v>0</v>
      </c>
      <c r="F137" s="86">
        <v>0</v>
      </c>
      <c r="G137" s="86">
        <v>0</v>
      </c>
      <c r="H137" s="86">
        <v>0</v>
      </c>
      <c r="I137" s="86">
        <v>0</v>
      </c>
      <c r="J137" s="86">
        <v>0</v>
      </c>
      <c r="K137" s="86">
        <v>0</v>
      </c>
      <c r="L137" s="86">
        <v>0</v>
      </c>
      <c r="M137" s="86">
        <v>0</v>
      </c>
      <c r="N137" s="86">
        <v>0</v>
      </c>
      <c r="O137" s="86">
        <v>0</v>
      </c>
      <c r="P137" s="86">
        <v>20.100000000000001</v>
      </c>
      <c r="Q137" s="86">
        <v>0</v>
      </c>
      <c r="R137" s="86">
        <v>0</v>
      </c>
      <c r="S137" s="86">
        <v>0</v>
      </c>
      <c r="T137" s="86">
        <v>0</v>
      </c>
      <c r="U137" s="86">
        <v>0</v>
      </c>
      <c r="V137" s="86">
        <v>0</v>
      </c>
      <c r="W137" s="86">
        <v>0</v>
      </c>
      <c r="X137" s="86">
        <v>0</v>
      </c>
      <c r="Y137" s="86">
        <v>0</v>
      </c>
      <c r="Z137" s="86">
        <v>0</v>
      </c>
      <c r="AA137" s="86">
        <v>0</v>
      </c>
      <c r="AB137" s="86">
        <v>0</v>
      </c>
      <c r="AC137" s="86">
        <v>0</v>
      </c>
      <c r="AD137" s="86">
        <v>0</v>
      </c>
      <c r="AE137" s="86">
        <v>0</v>
      </c>
      <c r="AF137" s="86">
        <v>0</v>
      </c>
      <c r="AG137" s="86">
        <v>0</v>
      </c>
      <c r="AH137" s="86">
        <v>0</v>
      </c>
      <c r="AI137" s="86">
        <v>2.2839999999999998</v>
      </c>
      <c r="AJ137" s="86">
        <v>0</v>
      </c>
      <c r="AK137" s="86">
        <v>0</v>
      </c>
      <c r="AL137" s="86">
        <v>0.35499999999999998</v>
      </c>
      <c r="AM137" s="86">
        <v>0</v>
      </c>
      <c r="AO137" s="86">
        <v>23.132000000000001</v>
      </c>
      <c r="AP137" s="86">
        <v>23.132000000000001</v>
      </c>
      <c r="AQ137" s="86">
        <v>14.8</v>
      </c>
      <c r="AR137" s="86">
        <v>0</v>
      </c>
      <c r="AS137" s="86">
        <v>0</v>
      </c>
      <c r="AT137" s="97">
        <v>0.63980632889503719</v>
      </c>
      <c r="AX137" s="86">
        <v>0.35499999999999998</v>
      </c>
      <c r="AY137" s="86">
        <v>0</v>
      </c>
      <c r="AZ137" s="86">
        <v>20.100000000000001</v>
      </c>
      <c r="BA137" s="86">
        <v>0</v>
      </c>
      <c r="BC137" s="86">
        <v>20.100000000000001</v>
      </c>
      <c r="BF137" s="86">
        <v>0.39300000000000002</v>
      </c>
      <c r="BG137" s="86">
        <v>0</v>
      </c>
      <c r="BH137" s="86">
        <v>20.100000000000001</v>
      </c>
      <c r="BI137" s="86">
        <v>2.2839999999999998</v>
      </c>
      <c r="BJ137" s="86">
        <v>0.35499999999999998</v>
      </c>
      <c r="BK137" s="86">
        <v>0.55000000000000004</v>
      </c>
      <c r="BL137" s="86">
        <v>0.11</v>
      </c>
      <c r="BM137" s="86">
        <v>0</v>
      </c>
      <c r="BN137" s="86" t="s">
        <v>6</v>
      </c>
      <c r="BO137" s="86" t="s">
        <v>6</v>
      </c>
      <c r="BP137" s="86">
        <v>23.132000000000001</v>
      </c>
      <c r="BS137" s="98">
        <v>2.5430140065709841E-2</v>
      </c>
      <c r="BT137" s="98">
        <v>1.688137644821027E-3</v>
      </c>
      <c r="BU137" s="98">
        <v>0.87414404288431613</v>
      </c>
      <c r="BV137" s="98">
        <v>9.8737679405153017E-2</v>
      </c>
      <c r="BX137" s="98">
        <v>1</v>
      </c>
    </row>
    <row r="138" spans="1:76" x14ac:dyDescent="0.35">
      <c r="A138" s="96" t="s">
        <v>206</v>
      </c>
      <c r="B138" s="96" t="s">
        <v>207</v>
      </c>
      <c r="C138" s="86">
        <v>0</v>
      </c>
      <c r="D138" s="86">
        <v>0.26600000000000001</v>
      </c>
      <c r="E138" s="86">
        <v>0</v>
      </c>
      <c r="F138" s="86">
        <v>0</v>
      </c>
      <c r="G138" s="86">
        <v>0.151</v>
      </c>
      <c r="H138" s="86">
        <v>0</v>
      </c>
      <c r="I138" s="86">
        <v>0</v>
      </c>
      <c r="J138" s="86">
        <v>0</v>
      </c>
      <c r="K138" s="86">
        <v>0</v>
      </c>
      <c r="L138" s="86">
        <v>0</v>
      </c>
      <c r="M138" s="86">
        <v>0</v>
      </c>
      <c r="N138" s="86">
        <v>0</v>
      </c>
      <c r="O138" s="86">
        <v>0</v>
      </c>
      <c r="P138" s="86">
        <v>0</v>
      </c>
      <c r="Q138" s="86">
        <v>0</v>
      </c>
      <c r="R138" s="86">
        <v>3.5122900000000001</v>
      </c>
      <c r="S138" s="86">
        <v>0</v>
      </c>
      <c r="T138" s="86">
        <v>0</v>
      </c>
      <c r="U138" s="86">
        <v>0</v>
      </c>
      <c r="V138" s="86">
        <v>0</v>
      </c>
      <c r="W138" s="86">
        <v>5.9139999999999997</v>
      </c>
      <c r="X138" s="86">
        <v>0</v>
      </c>
      <c r="Y138" s="86">
        <v>0</v>
      </c>
      <c r="Z138" s="86">
        <v>0</v>
      </c>
      <c r="AA138" s="86">
        <v>0</v>
      </c>
      <c r="AB138" s="86">
        <v>0</v>
      </c>
      <c r="AC138" s="86">
        <v>0</v>
      </c>
      <c r="AD138" s="86">
        <v>0</v>
      </c>
      <c r="AE138" s="86">
        <v>0</v>
      </c>
      <c r="AF138" s="86">
        <v>0</v>
      </c>
      <c r="AG138" s="86">
        <v>0</v>
      </c>
      <c r="AH138" s="86">
        <v>0</v>
      </c>
      <c r="AI138" s="86">
        <v>0</v>
      </c>
      <c r="AJ138" s="86">
        <v>176.90600000000001</v>
      </c>
      <c r="AK138" s="86">
        <v>0</v>
      </c>
      <c r="AL138" s="86">
        <v>4.8210899999999999</v>
      </c>
      <c r="AM138" s="86">
        <v>0</v>
      </c>
      <c r="AO138" s="86">
        <v>191.57038</v>
      </c>
      <c r="AP138" s="86">
        <v>191.57038</v>
      </c>
      <c r="AQ138" s="86">
        <v>160.703</v>
      </c>
      <c r="AR138" s="86">
        <v>0</v>
      </c>
      <c r="AS138" s="86">
        <v>0</v>
      </c>
      <c r="AT138" s="97">
        <v>0.83887185482432103</v>
      </c>
      <c r="AX138" s="86">
        <v>4.8210899999999999</v>
      </c>
      <c r="AY138" s="86">
        <v>0</v>
      </c>
      <c r="AZ138" s="86">
        <v>0</v>
      </c>
      <c r="BA138" s="86">
        <v>3.5122900000000001</v>
      </c>
      <c r="BC138" s="86">
        <v>9.4262899999999998</v>
      </c>
      <c r="BF138" s="86">
        <v>0.41700000000000004</v>
      </c>
      <c r="BG138" s="86">
        <v>0</v>
      </c>
      <c r="BH138" s="86">
        <v>9.4262899999999998</v>
      </c>
      <c r="BI138" s="86">
        <v>176.90600000000001</v>
      </c>
      <c r="BJ138" s="86">
        <v>4.8210899999999999</v>
      </c>
      <c r="BK138" s="86">
        <v>0</v>
      </c>
      <c r="BL138" s="86">
        <v>0</v>
      </c>
      <c r="BM138" s="86">
        <v>0</v>
      </c>
      <c r="BN138" s="86" t="s">
        <v>6</v>
      </c>
      <c r="BO138" s="86" t="s">
        <v>6</v>
      </c>
      <c r="BP138" s="86">
        <v>191.57038</v>
      </c>
      <c r="BS138" s="98">
        <v>2.1767456952374374E-3</v>
      </c>
      <c r="BT138" s="98">
        <v>0</v>
      </c>
      <c r="BU138" s="98">
        <v>7.4371518185640181E-2</v>
      </c>
      <c r="BV138" s="98">
        <v>0.92345173611912246</v>
      </c>
      <c r="BX138" s="98">
        <v>1</v>
      </c>
    </row>
    <row r="139" spans="1:76" x14ac:dyDescent="0.35">
      <c r="A139" s="96" t="s">
        <v>208</v>
      </c>
      <c r="B139" s="96" t="s">
        <v>209</v>
      </c>
      <c r="C139" s="86">
        <v>0</v>
      </c>
      <c r="D139" s="86">
        <v>7.6846199999999998</v>
      </c>
      <c r="E139" s="86">
        <v>0</v>
      </c>
      <c r="F139" s="86">
        <v>0</v>
      </c>
      <c r="G139" s="86">
        <v>0</v>
      </c>
      <c r="H139" s="86">
        <v>0</v>
      </c>
      <c r="I139" s="86">
        <v>80.230400000000003</v>
      </c>
      <c r="J139" s="86">
        <v>0</v>
      </c>
      <c r="K139" s="86">
        <v>0</v>
      </c>
      <c r="L139" s="86">
        <v>178.578</v>
      </c>
      <c r="M139" s="86">
        <v>16.996300000000002</v>
      </c>
      <c r="N139" s="86">
        <v>0</v>
      </c>
      <c r="O139" s="86">
        <v>0</v>
      </c>
      <c r="P139" s="86">
        <v>8.3000000000000007</v>
      </c>
      <c r="Q139" s="86">
        <v>0</v>
      </c>
      <c r="R139" s="86">
        <v>0</v>
      </c>
      <c r="S139" s="86">
        <v>0</v>
      </c>
      <c r="T139" s="86">
        <v>0</v>
      </c>
      <c r="U139" s="86">
        <v>5.9610900000000004</v>
      </c>
      <c r="V139" s="86">
        <v>0</v>
      </c>
      <c r="W139" s="86">
        <v>14.212300000000001</v>
      </c>
      <c r="X139" s="86">
        <v>0</v>
      </c>
      <c r="Y139" s="86">
        <v>0</v>
      </c>
      <c r="Z139" s="86">
        <v>0</v>
      </c>
      <c r="AA139" s="86">
        <v>0</v>
      </c>
      <c r="AB139" s="86">
        <v>0</v>
      </c>
      <c r="AC139" s="86">
        <v>0</v>
      </c>
      <c r="AD139" s="86">
        <v>0</v>
      </c>
      <c r="AE139" s="86">
        <v>12.6721</v>
      </c>
      <c r="AF139" s="86">
        <v>6.7</v>
      </c>
      <c r="AG139" s="86">
        <v>0</v>
      </c>
      <c r="AH139" s="86">
        <v>0</v>
      </c>
      <c r="AI139" s="86">
        <v>18.7</v>
      </c>
      <c r="AJ139" s="86">
        <v>0</v>
      </c>
      <c r="AK139" s="86">
        <v>0</v>
      </c>
      <c r="AL139" s="86">
        <v>12.0564</v>
      </c>
      <c r="AM139" s="86">
        <v>0</v>
      </c>
      <c r="AO139" s="86">
        <v>362.09121000000005</v>
      </c>
      <c r="AP139" s="86">
        <v>362.09121000000005</v>
      </c>
      <c r="AQ139" s="86">
        <v>301.7</v>
      </c>
      <c r="AR139" s="86">
        <v>0</v>
      </c>
      <c r="AS139" s="86">
        <v>0</v>
      </c>
      <c r="AT139" s="97">
        <v>0.83321547628841897</v>
      </c>
      <c r="AX139" s="86">
        <v>18.756399999999999</v>
      </c>
      <c r="AY139" s="86">
        <v>0</v>
      </c>
      <c r="AZ139" s="86">
        <v>25.296300000000002</v>
      </c>
      <c r="BA139" s="86">
        <v>5.9610900000000004</v>
      </c>
      <c r="BC139" s="86">
        <v>224.04769000000002</v>
      </c>
      <c r="BF139" s="86">
        <v>7.6846199999999998</v>
      </c>
      <c r="BG139" s="86">
        <v>12.6721</v>
      </c>
      <c r="BH139" s="86">
        <v>45.46969</v>
      </c>
      <c r="BI139" s="86">
        <v>277.50839999999999</v>
      </c>
      <c r="BJ139" s="86">
        <v>18.756399999999999</v>
      </c>
      <c r="BK139" s="86">
        <v>0</v>
      </c>
      <c r="BL139" s="86">
        <v>0</v>
      </c>
      <c r="BM139" s="86">
        <v>0</v>
      </c>
      <c r="BN139" s="86" t="s">
        <v>6</v>
      </c>
      <c r="BO139" s="86" t="s">
        <v>6</v>
      </c>
      <c r="BP139" s="86">
        <v>362.09120999999999</v>
      </c>
      <c r="BS139" s="98">
        <v>2.1222884698029538E-2</v>
      </c>
      <c r="BT139" s="98">
        <v>3.499698321867576E-2</v>
      </c>
      <c r="BU139" s="98">
        <v>0.17737544636888589</v>
      </c>
      <c r="BV139" s="98">
        <v>0.76640468571440878</v>
      </c>
      <c r="BX139" s="98">
        <v>1</v>
      </c>
    </row>
    <row r="140" spans="1:76" x14ac:dyDescent="0.35">
      <c r="A140" s="96" t="s">
        <v>210</v>
      </c>
      <c r="B140" s="96" t="s">
        <v>211</v>
      </c>
      <c r="C140" s="86">
        <v>0</v>
      </c>
      <c r="D140" s="86">
        <v>5.9525100000000002</v>
      </c>
      <c r="E140" s="86">
        <v>0</v>
      </c>
      <c r="F140" s="86">
        <v>3.2929400000000002</v>
      </c>
      <c r="G140" s="86">
        <v>0</v>
      </c>
      <c r="H140" s="86">
        <v>0</v>
      </c>
      <c r="I140" s="86">
        <v>130.68799999999999</v>
      </c>
      <c r="J140" s="86">
        <v>0</v>
      </c>
      <c r="K140" s="86">
        <v>0</v>
      </c>
      <c r="L140" s="86">
        <v>0</v>
      </c>
      <c r="M140" s="86">
        <v>0</v>
      </c>
      <c r="N140" s="86">
        <v>0</v>
      </c>
      <c r="O140" s="86">
        <v>0</v>
      </c>
      <c r="P140" s="86">
        <v>0</v>
      </c>
      <c r="Q140" s="86">
        <v>356.82100000000003</v>
      </c>
      <c r="R140" s="86">
        <v>0</v>
      </c>
      <c r="S140" s="86">
        <v>0</v>
      </c>
      <c r="T140" s="86">
        <v>0</v>
      </c>
      <c r="U140" s="86">
        <v>0</v>
      </c>
      <c r="V140" s="86">
        <v>0</v>
      </c>
      <c r="W140" s="86">
        <v>0</v>
      </c>
      <c r="X140" s="86">
        <v>0</v>
      </c>
      <c r="Y140" s="86">
        <v>0</v>
      </c>
      <c r="Z140" s="86">
        <v>0</v>
      </c>
      <c r="AA140" s="86">
        <v>0</v>
      </c>
      <c r="AB140" s="86">
        <v>0</v>
      </c>
      <c r="AC140" s="86">
        <v>2.6150000000000002</v>
      </c>
      <c r="AD140" s="86">
        <v>0</v>
      </c>
      <c r="AE140" s="86">
        <v>0</v>
      </c>
      <c r="AF140" s="86">
        <v>0</v>
      </c>
      <c r="AG140" s="86">
        <v>0</v>
      </c>
      <c r="AH140" s="86">
        <v>0</v>
      </c>
      <c r="AI140" s="86">
        <v>118.13200000000001</v>
      </c>
      <c r="AJ140" s="86">
        <v>4.452</v>
      </c>
      <c r="AK140" s="86">
        <v>0</v>
      </c>
      <c r="AL140" s="86">
        <v>29.599900000000002</v>
      </c>
      <c r="AM140" s="86">
        <v>0</v>
      </c>
      <c r="AO140" s="86">
        <v>651.55335000000002</v>
      </c>
      <c r="AP140" s="86">
        <v>651.55335000000002</v>
      </c>
      <c r="AQ140" s="86">
        <v>564.79999999999995</v>
      </c>
      <c r="AR140" s="86">
        <v>58.1</v>
      </c>
      <c r="AS140" s="86">
        <v>12.287000000000001</v>
      </c>
      <c r="AT140" s="97">
        <v>0.86685150187624682</v>
      </c>
      <c r="AX140" s="86">
        <v>29.599900000000002</v>
      </c>
      <c r="AY140" s="86">
        <v>0</v>
      </c>
      <c r="AZ140" s="86">
        <v>356.82100000000003</v>
      </c>
      <c r="BA140" s="86">
        <v>0</v>
      </c>
      <c r="BC140" s="86">
        <v>359.43600000000004</v>
      </c>
      <c r="BF140" s="86">
        <v>9.2454499999999999</v>
      </c>
      <c r="BG140" s="86">
        <v>0</v>
      </c>
      <c r="BH140" s="86">
        <v>359.43600000000004</v>
      </c>
      <c r="BI140" s="86">
        <v>253.27199999999999</v>
      </c>
      <c r="BJ140" s="86">
        <v>29.599900000000002</v>
      </c>
      <c r="BK140" s="86">
        <v>0</v>
      </c>
      <c r="BL140" s="86">
        <v>0</v>
      </c>
      <c r="BM140" s="86">
        <v>0</v>
      </c>
      <c r="BN140" s="86" t="s">
        <v>6</v>
      </c>
      <c r="BO140" s="86" t="s">
        <v>6</v>
      </c>
      <c r="BP140" s="86">
        <v>651.55335000000002</v>
      </c>
      <c r="BS140" s="98">
        <v>1.4189858742956351E-2</v>
      </c>
      <c r="BT140" s="98">
        <v>0</v>
      </c>
      <c r="BU140" s="98">
        <v>0.59708986224996008</v>
      </c>
      <c r="BV140" s="98">
        <v>0.38872027900708356</v>
      </c>
      <c r="BX140" s="98">
        <v>1</v>
      </c>
    </row>
    <row r="141" spans="1:76" x14ac:dyDescent="0.35">
      <c r="A141" s="96" t="s">
        <v>212</v>
      </c>
      <c r="B141" s="96" t="s">
        <v>213</v>
      </c>
      <c r="C141" s="86">
        <v>0</v>
      </c>
      <c r="D141" s="86">
        <v>0.56000000000000005</v>
      </c>
      <c r="E141" s="86">
        <v>0</v>
      </c>
      <c r="F141" s="86">
        <v>0</v>
      </c>
      <c r="G141" s="86">
        <v>0</v>
      </c>
      <c r="H141" s="86">
        <v>0</v>
      </c>
      <c r="I141" s="86">
        <v>0</v>
      </c>
      <c r="J141" s="86">
        <v>0.50058800000000003</v>
      </c>
      <c r="K141" s="86">
        <v>0</v>
      </c>
      <c r="L141" s="86">
        <v>43.6</v>
      </c>
      <c r="M141" s="86">
        <v>0</v>
      </c>
      <c r="N141" s="86">
        <v>0</v>
      </c>
      <c r="O141" s="86">
        <v>0</v>
      </c>
      <c r="P141" s="86">
        <v>0</v>
      </c>
      <c r="Q141" s="86">
        <v>0</v>
      </c>
      <c r="R141" s="86">
        <v>2.36</v>
      </c>
      <c r="S141" s="86">
        <v>0</v>
      </c>
      <c r="T141" s="86">
        <v>0</v>
      </c>
      <c r="U141" s="86">
        <v>0</v>
      </c>
      <c r="V141" s="86">
        <v>0</v>
      </c>
      <c r="W141" s="86">
        <v>0</v>
      </c>
      <c r="X141" s="86">
        <v>0</v>
      </c>
      <c r="Y141" s="86">
        <v>0</v>
      </c>
      <c r="Z141" s="86">
        <v>0</v>
      </c>
      <c r="AA141" s="86">
        <v>0</v>
      </c>
      <c r="AB141" s="86">
        <v>0</v>
      </c>
      <c r="AC141" s="86">
        <v>0</v>
      </c>
      <c r="AD141" s="86">
        <v>0</v>
      </c>
      <c r="AE141" s="86">
        <v>0</v>
      </c>
      <c r="AF141" s="86">
        <v>0</v>
      </c>
      <c r="AG141" s="86">
        <v>0</v>
      </c>
      <c r="AH141" s="86">
        <v>0</v>
      </c>
      <c r="AI141" s="86">
        <v>0</v>
      </c>
      <c r="AJ141" s="86">
        <v>0</v>
      </c>
      <c r="AK141" s="86">
        <v>0</v>
      </c>
      <c r="AL141" s="86">
        <v>2.1</v>
      </c>
      <c r="AM141" s="86">
        <v>0</v>
      </c>
      <c r="AO141" s="86">
        <v>49.120588000000005</v>
      </c>
      <c r="AP141" s="86">
        <v>49.120588000000005</v>
      </c>
      <c r="AQ141" s="86">
        <v>35.479999999999997</v>
      </c>
      <c r="AR141" s="86">
        <v>0</v>
      </c>
      <c r="AS141" s="86">
        <v>0</v>
      </c>
      <c r="AT141" s="97">
        <v>0.72230405710941392</v>
      </c>
      <c r="AX141" s="86">
        <v>2.1</v>
      </c>
      <c r="AY141" s="86">
        <v>0</v>
      </c>
      <c r="AZ141" s="86">
        <v>0</v>
      </c>
      <c r="BA141" s="86">
        <v>2.36</v>
      </c>
      <c r="BC141" s="86">
        <v>45.96</v>
      </c>
      <c r="BF141" s="86">
        <v>0.56000000000000005</v>
      </c>
      <c r="BG141" s="86">
        <v>0</v>
      </c>
      <c r="BH141" s="86">
        <v>2.36</v>
      </c>
      <c r="BI141" s="86">
        <v>44.100588000000002</v>
      </c>
      <c r="BJ141" s="86">
        <v>2.1</v>
      </c>
      <c r="BK141" s="86">
        <v>0</v>
      </c>
      <c r="BL141" s="86">
        <v>0</v>
      </c>
      <c r="BM141" s="86">
        <v>0</v>
      </c>
      <c r="BN141" s="86" t="s">
        <v>6</v>
      </c>
      <c r="BO141" s="86" t="s">
        <v>6</v>
      </c>
      <c r="BP141" s="86">
        <v>49.120588000000005</v>
      </c>
      <c r="BS141" s="98">
        <v>1.1400514993835171E-2</v>
      </c>
      <c r="BT141" s="98">
        <v>0</v>
      </c>
      <c r="BU141" s="98">
        <v>9.0796958700901528E-2</v>
      </c>
      <c r="BV141" s="98">
        <v>0.89780252630526325</v>
      </c>
      <c r="BX141" s="98">
        <v>1</v>
      </c>
    </row>
    <row r="142" spans="1:76" x14ac:dyDescent="0.35">
      <c r="A142" s="96" t="s">
        <v>214</v>
      </c>
      <c r="B142" s="96" t="s">
        <v>215</v>
      </c>
      <c r="C142" s="86">
        <v>0</v>
      </c>
      <c r="D142" s="86">
        <v>36.640999999999998</v>
      </c>
      <c r="E142" s="86">
        <v>0</v>
      </c>
      <c r="F142" s="86">
        <v>0</v>
      </c>
      <c r="G142" s="86">
        <v>0</v>
      </c>
      <c r="H142" s="86">
        <v>0</v>
      </c>
      <c r="I142" s="86">
        <v>88.452200000000005</v>
      </c>
      <c r="J142" s="86">
        <v>0</v>
      </c>
      <c r="K142" s="86">
        <v>0</v>
      </c>
      <c r="L142" s="86">
        <v>74.461100000000002</v>
      </c>
      <c r="M142" s="86">
        <v>0</v>
      </c>
      <c r="N142" s="86">
        <v>0</v>
      </c>
      <c r="O142" s="86">
        <v>0</v>
      </c>
      <c r="P142" s="86">
        <v>0</v>
      </c>
      <c r="Q142" s="86">
        <v>0</v>
      </c>
      <c r="R142" s="86">
        <v>0</v>
      </c>
      <c r="S142" s="86">
        <v>0</v>
      </c>
      <c r="T142" s="86">
        <v>0</v>
      </c>
      <c r="U142" s="86">
        <v>0</v>
      </c>
      <c r="V142" s="86">
        <v>0</v>
      </c>
      <c r="W142" s="86">
        <v>13.276</v>
      </c>
      <c r="X142" s="86">
        <v>0</v>
      </c>
      <c r="Y142" s="86">
        <v>0</v>
      </c>
      <c r="Z142" s="86">
        <v>0</v>
      </c>
      <c r="AA142" s="86">
        <v>0</v>
      </c>
      <c r="AB142" s="86">
        <v>0</v>
      </c>
      <c r="AC142" s="86">
        <v>0</v>
      </c>
      <c r="AD142" s="86">
        <v>0</v>
      </c>
      <c r="AE142" s="86">
        <v>0</v>
      </c>
      <c r="AF142" s="86">
        <v>0</v>
      </c>
      <c r="AG142" s="86">
        <v>0</v>
      </c>
      <c r="AH142" s="86">
        <v>0</v>
      </c>
      <c r="AI142" s="86">
        <v>15.92</v>
      </c>
      <c r="AJ142" s="86">
        <v>61.27</v>
      </c>
      <c r="AK142" s="86">
        <v>0</v>
      </c>
      <c r="AL142" s="86">
        <v>7.6970499999999999</v>
      </c>
      <c r="AM142" s="86">
        <v>0</v>
      </c>
      <c r="AO142" s="86">
        <v>297.71735000000001</v>
      </c>
      <c r="AP142" s="86">
        <v>297.71735000000001</v>
      </c>
      <c r="AQ142" s="86">
        <v>218.16</v>
      </c>
      <c r="AR142" s="86">
        <v>0</v>
      </c>
      <c r="AS142" s="86">
        <v>0</v>
      </c>
      <c r="AT142" s="97">
        <v>0.7327755671612689</v>
      </c>
      <c r="AX142" s="86">
        <v>7.6970499999999999</v>
      </c>
      <c r="AY142" s="86">
        <v>0</v>
      </c>
      <c r="AZ142" s="86">
        <v>0</v>
      </c>
      <c r="BA142" s="86">
        <v>0</v>
      </c>
      <c r="BC142" s="86">
        <v>87.737099999999998</v>
      </c>
      <c r="BF142" s="86">
        <v>36.640999999999998</v>
      </c>
      <c r="BG142" s="86">
        <v>0</v>
      </c>
      <c r="BH142" s="86">
        <v>13.276</v>
      </c>
      <c r="BI142" s="86">
        <v>240.10329999999999</v>
      </c>
      <c r="BJ142" s="86">
        <v>7.6970499999999999</v>
      </c>
      <c r="BK142" s="86">
        <v>0</v>
      </c>
      <c r="BL142" s="86">
        <v>0</v>
      </c>
      <c r="BM142" s="86">
        <v>0</v>
      </c>
      <c r="BN142" s="86" t="s">
        <v>6</v>
      </c>
      <c r="BO142" s="86" t="s">
        <v>6</v>
      </c>
      <c r="BP142" s="86">
        <v>297.71735000000001</v>
      </c>
      <c r="BS142" s="98">
        <v>0.12307310944424299</v>
      </c>
      <c r="BT142" s="98">
        <v>0</v>
      </c>
      <c r="BU142" s="98">
        <v>7.0446179908560919E-2</v>
      </c>
      <c r="BV142" s="98">
        <v>0.80648071064719606</v>
      </c>
      <c r="BX142" s="98">
        <v>1</v>
      </c>
    </row>
    <row r="143" spans="1:76" x14ac:dyDescent="0.35">
      <c r="A143" s="96" t="s">
        <v>216</v>
      </c>
      <c r="B143" s="96" t="s">
        <v>217</v>
      </c>
      <c r="C143" s="86">
        <v>0</v>
      </c>
      <c r="D143" s="86">
        <v>0</v>
      </c>
      <c r="E143" s="86">
        <v>0</v>
      </c>
      <c r="F143" s="86">
        <v>0</v>
      </c>
      <c r="G143" s="86">
        <v>0</v>
      </c>
      <c r="H143" s="86">
        <v>0</v>
      </c>
      <c r="I143" s="86">
        <v>0</v>
      </c>
      <c r="J143" s="86">
        <v>23.736999999999998</v>
      </c>
      <c r="K143" s="86">
        <v>0</v>
      </c>
      <c r="L143" s="86">
        <v>219.63399999999999</v>
      </c>
      <c r="M143" s="86">
        <v>0</v>
      </c>
      <c r="N143" s="86">
        <v>0</v>
      </c>
      <c r="O143" s="86">
        <v>0</v>
      </c>
      <c r="P143" s="86">
        <v>283.44900000000001</v>
      </c>
      <c r="Q143" s="86">
        <v>30.82</v>
      </c>
      <c r="R143" s="86">
        <v>0</v>
      </c>
      <c r="S143" s="86">
        <v>0</v>
      </c>
      <c r="T143" s="86">
        <v>0</v>
      </c>
      <c r="U143" s="86">
        <v>0</v>
      </c>
      <c r="V143" s="86">
        <v>0</v>
      </c>
      <c r="W143" s="86">
        <v>62.75</v>
      </c>
      <c r="X143" s="86">
        <v>0</v>
      </c>
      <c r="Y143" s="86">
        <v>0</v>
      </c>
      <c r="Z143" s="86">
        <v>0</v>
      </c>
      <c r="AA143" s="86">
        <v>0</v>
      </c>
      <c r="AB143" s="86">
        <v>1.61643</v>
      </c>
      <c r="AC143" s="86">
        <v>0</v>
      </c>
      <c r="AD143" s="86">
        <v>0</v>
      </c>
      <c r="AE143" s="86">
        <v>0</v>
      </c>
      <c r="AF143" s="86">
        <v>0</v>
      </c>
      <c r="AG143" s="86">
        <v>37.238999999999997</v>
      </c>
      <c r="AH143" s="86">
        <v>86.625</v>
      </c>
      <c r="AI143" s="86">
        <v>104.895</v>
      </c>
      <c r="AJ143" s="86">
        <v>2.7810000000000001</v>
      </c>
      <c r="AK143" s="86">
        <v>0</v>
      </c>
      <c r="AL143" s="86">
        <v>25.653199999999998</v>
      </c>
      <c r="AM143" s="86">
        <v>163.4</v>
      </c>
      <c r="AO143" s="86">
        <v>879.19962999999996</v>
      </c>
      <c r="AP143" s="86">
        <v>1042.5996299999999</v>
      </c>
      <c r="AQ143" s="86">
        <v>855.10500000000002</v>
      </c>
      <c r="AR143" s="86">
        <v>31.57</v>
      </c>
      <c r="AS143" s="86">
        <v>43.222999999999999</v>
      </c>
      <c r="AT143" s="97">
        <v>0.82016622238778281</v>
      </c>
      <c r="AX143" s="86">
        <v>62.892199999999995</v>
      </c>
      <c r="AY143" s="86">
        <v>0</v>
      </c>
      <c r="AZ143" s="86">
        <v>314.26900000000001</v>
      </c>
      <c r="BA143" s="86">
        <v>0</v>
      </c>
      <c r="BC143" s="86">
        <v>598.26943000000006</v>
      </c>
      <c r="BF143" s="86">
        <v>0</v>
      </c>
      <c r="BG143" s="86">
        <v>0</v>
      </c>
      <c r="BH143" s="86">
        <v>378.63542999999999</v>
      </c>
      <c r="BI143" s="86">
        <v>437.67199999999997</v>
      </c>
      <c r="BJ143" s="86">
        <v>62.892199999999995</v>
      </c>
      <c r="BK143" s="86">
        <v>0</v>
      </c>
      <c r="BL143" s="86">
        <v>0</v>
      </c>
      <c r="BM143" s="86">
        <v>163.4</v>
      </c>
      <c r="BN143" s="86">
        <v>0.8</v>
      </c>
      <c r="BO143" s="86">
        <v>49.5</v>
      </c>
      <c r="BP143" s="86">
        <v>1042.5996299999999</v>
      </c>
      <c r="BS143" s="98">
        <v>1.253789050356751E-3</v>
      </c>
      <c r="BT143" s="98">
        <v>0.10799236519966923</v>
      </c>
      <c r="BU143" s="98">
        <v>0.42348723066398941</v>
      </c>
      <c r="BV143" s="98">
        <v>0.46726661508598466</v>
      </c>
      <c r="BX143" s="98">
        <v>1</v>
      </c>
    </row>
    <row r="144" spans="1:76" x14ac:dyDescent="0.35">
      <c r="A144" s="96" t="s">
        <v>216</v>
      </c>
      <c r="B144" s="96" t="s">
        <v>218</v>
      </c>
      <c r="C144" s="86">
        <v>0</v>
      </c>
      <c r="D144" s="86">
        <v>0</v>
      </c>
      <c r="E144" s="86">
        <v>0</v>
      </c>
      <c r="F144" s="86">
        <v>0</v>
      </c>
      <c r="G144" s="86">
        <v>0</v>
      </c>
      <c r="H144" s="86">
        <v>0</v>
      </c>
      <c r="I144" s="86">
        <v>0</v>
      </c>
      <c r="J144" s="86">
        <v>5.2510000000000003</v>
      </c>
      <c r="K144" s="86">
        <v>0</v>
      </c>
      <c r="L144" s="86">
        <v>0</v>
      </c>
      <c r="M144" s="86">
        <v>0</v>
      </c>
      <c r="N144" s="86">
        <v>0</v>
      </c>
      <c r="O144" s="86">
        <v>0</v>
      </c>
      <c r="P144" s="86">
        <v>42.496000000000002</v>
      </c>
      <c r="Q144" s="86">
        <v>0</v>
      </c>
      <c r="R144" s="86">
        <v>3.37</v>
      </c>
      <c r="S144" s="86">
        <v>13.659000000000001</v>
      </c>
      <c r="T144" s="86">
        <v>0</v>
      </c>
      <c r="U144" s="86">
        <v>0</v>
      </c>
      <c r="V144" s="86">
        <v>0</v>
      </c>
      <c r="W144" s="86">
        <v>1.6559999999999999</v>
      </c>
      <c r="X144" s="86">
        <v>0</v>
      </c>
      <c r="Y144" s="86">
        <v>0</v>
      </c>
      <c r="Z144" s="86">
        <v>0</v>
      </c>
      <c r="AA144" s="86">
        <v>0</v>
      </c>
      <c r="AB144" s="86">
        <v>0</v>
      </c>
      <c r="AC144" s="86">
        <v>0</v>
      </c>
      <c r="AD144" s="86">
        <v>0</v>
      </c>
      <c r="AE144" s="86">
        <v>0</v>
      </c>
      <c r="AF144" s="86">
        <v>0.41</v>
      </c>
      <c r="AG144" s="86">
        <v>0</v>
      </c>
      <c r="AH144" s="86">
        <v>0</v>
      </c>
      <c r="AI144" s="86">
        <v>3.6779999999999999</v>
      </c>
      <c r="AJ144" s="86">
        <v>0</v>
      </c>
      <c r="AK144" s="86">
        <v>0</v>
      </c>
      <c r="AL144" s="86">
        <v>1.5605100000000001</v>
      </c>
      <c r="AM144" s="86">
        <v>0</v>
      </c>
      <c r="AO144" s="86">
        <v>72.08050999999999</v>
      </c>
      <c r="AP144" s="86">
        <v>72.08050999999999</v>
      </c>
      <c r="AQ144" s="86">
        <v>52.017000000000003</v>
      </c>
      <c r="AR144" s="86">
        <v>0</v>
      </c>
      <c r="AS144" s="86">
        <v>0</v>
      </c>
      <c r="AT144" s="97">
        <v>0.72165138676183072</v>
      </c>
      <c r="AX144" s="86">
        <v>1.97051</v>
      </c>
      <c r="AY144" s="86">
        <v>0</v>
      </c>
      <c r="AZ144" s="86">
        <v>42.496000000000002</v>
      </c>
      <c r="BA144" s="86">
        <v>17.029</v>
      </c>
      <c r="BC144" s="86">
        <v>61.180999999999997</v>
      </c>
      <c r="BF144" s="86">
        <v>0</v>
      </c>
      <c r="BG144" s="86">
        <v>0</v>
      </c>
      <c r="BH144" s="86">
        <v>61.180999999999997</v>
      </c>
      <c r="BI144" s="86">
        <v>8.9290000000000003</v>
      </c>
      <c r="BJ144" s="86">
        <v>1.97051</v>
      </c>
      <c r="BK144" s="86">
        <v>0</v>
      </c>
      <c r="BL144" s="86">
        <v>0</v>
      </c>
      <c r="BM144" s="86">
        <v>0</v>
      </c>
      <c r="BN144" s="86" t="s">
        <v>6</v>
      </c>
      <c r="BO144" s="86" t="s">
        <v>6</v>
      </c>
      <c r="BP144" s="86">
        <v>72.080510000000004</v>
      </c>
      <c r="BS144" s="98">
        <v>0</v>
      </c>
      <c r="BT144" s="98">
        <v>0</v>
      </c>
      <c r="BU144" s="98">
        <v>0.87612462786403689</v>
      </c>
      <c r="BV144" s="98">
        <v>0.12387537213596296</v>
      </c>
      <c r="BX144" s="98">
        <v>0.99999999999999989</v>
      </c>
    </row>
    <row r="145" spans="1:76" x14ac:dyDescent="0.35">
      <c r="A145" s="96" t="s">
        <v>219</v>
      </c>
      <c r="B145" s="96" t="s">
        <v>220</v>
      </c>
      <c r="C145" s="86">
        <v>0</v>
      </c>
      <c r="D145" s="86">
        <v>1.4E-2</v>
      </c>
      <c r="E145" s="86">
        <v>0</v>
      </c>
      <c r="F145" s="86">
        <v>0</v>
      </c>
      <c r="G145" s="86">
        <v>0</v>
      </c>
      <c r="H145" s="86">
        <v>0</v>
      </c>
      <c r="I145" s="86">
        <v>0</v>
      </c>
      <c r="J145" s="86">
        <v>0</v>
      </c>
      <c r="K145" s="86">
        <v>0</v>
      </c>
      <c r="L145" s="86">
        <v>0</v>
      </c>
      <c r="M145" s="86">
        <v>0</v>
      </c>
      <c r="N145" s="86">
        <v>0</v>
      </c>
      <c r="O145" s="86">
        <v>0</v>
      </c>
      <c r="P145" s="86">
        <v>0</v>
      </c>
      <c r="Q145" s="86">
        <v>0</v>
      </c>
      <c r="R145" s="86">
        <v>1.3380000000000001</v>
      </c>
      <c r="S145" s="86">
        <v>0</v>
      </c>
      <c r="T145" s="86">
        <v>0</v>
      </c>
      <c r="U145" s="86">
        <v>0</v>
      </c>
      <c r="V145" s="86">
        <v>0</v>
      </c>
      <c r="W145" s="86">
        <v>0</v>
      </c>
      <c r="X145" s="86">
        <v>0</v>
      </c>
      <c r="Y145" s="86">
        <v>0</v>
      </c>
      <c r="Z145" s="86">
        <v>0</v>
      </c>
      <c r="AA145" s="86">
        <v>0</v>
      </c>
      <c r="AB145" s="86">
        <v>0</v>
      </c>
      <c r="AC145" s="86">
        <v>0</v>
      </c>
      <c r="AD145" s="86">
        <v>0</v>
      </c>
      <c r="AE145" s="86">
        <v>0</v>
      </c>
      <c r="AF145" s="86">
        <v>0</v>
      </c>
      <c r="AG145" s="86">
        <v>0</v>
      </c>
      <c r="AH145" s="86">
        <v>0</v>
      </c>
      <c r="AI145" s="86">
        <v>0</v>
      </c>
      <c r="AJ145" s="86">
        <v>0</v>
      </c>
      <c r="AK145" s="86">
        <v>0</v>
      </c>
      <c r="AL145" s="86">
        <v>1.9E-2</v>
      </c>
      <c r="AM145" s="86">
        <v>0</v>
      </c>
      <c r="AO145" s="86">
        <v>1.371</v>
      </c>
      <c r="AP145" s="86">
        <v>1.371</v>
      </c>
      <c r="AQ145" s="86">
        <v>1.0469999999999999</v>
      </c>
      <c r="AR145" s="86">
        <v>0</v>
      </c>
      <c r="AS145" s="86">
        <v>0</v>
      </c>
      <c r="AT145" s="97">
        <v>0.76367614879649881</v>
      </c>
      <c r="AX145" s="86">
        <v>1.9E-2</v>
      </c>
      <c r="AY145" s="86">
        <v>0</v>
      </c>
      <c r="AZ145" s="86">
        <v>0</v>
      </c>
      <c r="BA145" s="86">
        <v>1.3380000000000001</v>
      </c>
      <c r="BC145" s="86">
        <v>1.3380000000000001</v>
      </c>
      <c r="BF145" s="86">
        <v>1.4E-2</v>
      </c>
      <c r="BG145" s="86">
        <v>0</v>
      </c>
      <c r="BH145" s="86">
        <v>1.3380000000000001</v>
      </c>
      <c r="BI145" s="86">
        <v>0</v>
      </c>
      <c r="BJ145" s="86">
        <v>1.9E-2</v>
      </c>
      <c r="BK145" s="86">
        <v>0</v>
      </c>
      <c r="BL145" s="86">
        <v>0</v>
      </c>
      <c r="BM145" s="86">
        <v>0</v>
      </c>
      <c r="BN145" s="86" t="s">
        <v>6</v>
      </c>
      <c r="BO145" s="86" t="s">
        <v>6</v>
      </c>
      <c r="BP145" s="86">
        <v>1.371</v>
      </c>
      <c r="BS145" s="98">
        <v>1.0211524434719184E-2</v>
      </c>
      <c r="BT145" s="98">
        <v>0</v>
      </c>
      <c r="BU145" s="98">
        <v>0.98978847556528082</v>
      </c>
      <c r="BV145" s="98">
        <v>0</v>
      </c>
      <c r="BX145" s="98">
        <v>1</v>
      </c>
    </row>
    <row r="146" spans="1:76" x14ac:dyDescent="0.35">
      <c r="A146" s="96" t="s">
        <v>219</v>
      </c>
      <c r="B146" s="96" t="s">
        <v>221</v>
      </c>
      <c r="C146" s="86">
        <v>0</v>
      </c>
      <c r="D146" s="86">
        <v>0.02</v>
      </c>
      <c r="E146" s="86">
        <v>0</v>
      </c>
      <c r="F146" s="86">
        <v>0</v>
      </c>
      <c r="G146" s="86">
        <v>0</v>
      </c>
      <c r="H146" s="86">
        <v>0</v>
      </c>
      <c r="I146" s="86">
        <v>0</v>
      </c>
      <c r="J146" s="86">
        <v>0</v>
      </c>
      <c r="K146" s="86">
        <v>0</v>
      </c>
      <c r="L146" s="86">
        <v>0</v>
      </c>
      <c r="M146" s="86">
        <v>0</v>
      </c>
      <c r="N146" s="86">
        <v>0</v>
      </c>
      <c r="O146" s="86">
        <v>0</v>
      </c>
      <c r="P146" s="86">
        <v>0</v>
      </c>
      <c r="Q146" s="86">
        <v>0</v>
      </c>
      <c r="R146" s="86">
        <v>1.2569999999999999</v>
      </c>
      <c r="S146" s="86">
        <v>0</v>
      </c>
      <c r="T146" s="86">
        <v>0</v>
      </c>
      <c r="U146" s="86">
        <v>0</v>
      </c>
      <c r="V146" s="86">
        <v>0</v>
      </c>
      <c r="W146" s="86">
        <v>0</v>
      </c>
      <c r="X146" s="86">
        <v>0</v>
      </c>
      <c r="Y146" s="86">
        <v>0</v>
      </c>
      <c r="Z146" s="86">
        <v>0</v>
      </c>
      <c r="AA146" s="86">
        <v>0</v>
      </c>
      <c r="AB146" s="86">
        <v>0</v>
      </c>
      <c r="AC146" s="86">
        <v>0</v>
      </c>
      <c r="AD146" s="86">
        <v>0</v>
      </c>
      <c r="AE146" s="86">
        <v>0</v>
      </c>
      <c r="AF146" s="86">
        <v>0</v>
      </c>
      <c r="AG146" s="86">
        <v>0</v>
      </c>
      <c r="AH146" s="86">
        <v>0</v>
      </c>
      <c r="AI146" s="86">
        <v>0</v>
      </c>
      <c r="AJ146" s="86">
        <v>0</v>
      </c>
      <c r="AK146" s="86">
        <v>0</v>
      </c>
      <c r="AL146" s="86">
        <v>2.3E-2</v>
      </c>
      <c r="AM146" s="86">
        <v>0</v>
      </c>
      <c r="AO146" s="86">
        <v>1.2999999999999998</v>
      </c>
      <c r="AP146" s="86">
        <v>1.2999999999999998</v>
      </c>
      <c r="AQ146" s="86">
        <v>1.1859999999999999</v>
      </c>
      <c r="AR146" s="86">
        <v>0</v>
      </c>
      <c r="AS146" s="86">
        <v>0</v>
      </c>
      <c r="AT146" s="97">
        <v>0.91230769230769237</v>
      </c>
      <c r="AX146" s="86">
        <v>2.3E-2</v>
      </c>
      <c r="AY146" s="86">
        <v>0</v>
      </c>
      <c r="AZ146" s="86">
        <v>0</v>
      </c>
      <c r="BA146" s="86">
        <v>1.2569999999999999</v>
      </c>
      <c r="BC146" s="86">
        <v>1.2569999999999999</v>
      </c>
      <c r="BF146" s="86">
        <v>0.02</v>
      </c>
      <c r="BG146" s="86">
        <v>0</v>
      </c>
      <c r="BH146" s="86">
        <v>1.2569999999999999</v>
      </c>
      <c r="BI146" s="86">
        <v>0</v>
      </c>
      <c r="BJ146" s="86">
        <v>2.3E-2</v>
      </c>
      <c r="BK146" s="86">
        <v>0</v>
      </c>
      <c r="BL146" s="86">
        <v>0</v>
      </c>
      <c r="BM146" s="86">
        <v>0</v>
      </c>
      <c r="BN146" s="86" t="s">
        <v>6</v>
      </c>
      <c r="BO146" s="86" t="s">
        <v>6</v>
      </c>
      <c r="BP146" s="86">
        <v>1.2999999999999998</v>
      </c>
      <c r="BS146" s="98">
        <v>1.5384615384615387E-2</v>
      </c>
      <c r="BT146" s="98">
        <v>0</v>
      </c>
      <c r="BU146" s="98">
        <v>0.98461538461538456</v>
      </c>
      <c r="BV146" s="98">
        <v>0</v>
      </c>
      <c r="BX146" s="98">
        <v>1</v>
      </c>
    </row>
    <row r="147" spans="1:76" x14ac:dyDescent="0.35">
      <c r="A147" s="96" t="s">
        <v>219</v>
      </c>
      <c r="B147" s="96" t="s">
        <v>222</v>
      </c>
      <c r="C147" s="86">
        <v>0</v>
      </c>
      <c r="D147" s="86">
        <v>0</v>
      </c>
      <c r="E147" s="86">
        <v>0</v>
      </c>
      <c r="F147" s="86">
        <v>0</v>
      </c>
      <c r="G147" s="86">
        <v>0</v>
      </c>
      <c r="H147" s="86">
        <v>0</v>
      </c>
      <c r="I147" s="86">
        <v>0</v>
      </c>
      <c r="J147" s="86">
        <v>0</v>
      </c>
      <c r="K147" s="86">
        <v>0</v>
      </c>
      <c r="L147" s="86">
        <v>0</v>
      </c>
      <c r="M147" s="86">
        <v>18.260899999999999</v>
      </c>
      <c r="N147" s="86">
        <v>50.033200000000001</v>
      </c>
      <c r="O147" s="86">
        <v>0</v>
      </c>
      <c r="P147" s="86">
        <v>6.2234400000000001</v>
      </c>
      <c r="Q147" s="86">
        <v>0</v>
      </c>
      <c r="R147" s="86">
        <v>0</v>
      </c>
      <c r="S147" s="86">
        <v>0</v>
      </c>
      <c r="T147" s="86">
        <v>0</v>
      </c>
      <c r="U147" s="86">
        <v>0</v>
      </c>
      <c r="V147" s="86">
        <v>0</v>
      </c>
      <c r="W147" s="86">
        <v>1.1000000000000001</v>
      </c>
      <c r="X147" s="86">
        <v>0</v>
      </c>
      <c r="Y147" s="86">
        <v>0</v>
      </c>
      <c r="Z147" s="86">
        <v>0</v>
      </c>
      <c r="AA147" s="86">
        <v>0</v>
      </c>
      <c r="AB147" s="86">
        <v>0</v>
      </c>
      <c r="AC147" s="86">
        <v>0</v>
      </c>
      <c r="AD147" s="86">
        <v>0</v>
      </c>
      <c r="AE147" s="86">
        <v>0</v>
      </c>
      <c r="AF147" s="86">
        <v>0</v>
      </c>
      <c r="AG147" s="86">
        <v>0</v>
      </c>
      <c r="AH147" s="86">
        <v>0</v>
      </c>
      <c r="AI147" s="86">
        <v>22.6</v>
      </c>
      <c r="AJ147" s="86">
        <v>0</v>
      </c>
      <c r="AK147" s="86">
        <v>0</v>
      </c>
      <c r="AL147" s="86">
        <v>2.78417</v>
      </c>
      <c r="AM147" s="86">
        <v>35.4</v>
      </c>
      <c r="AO147" s="86">
        <v>101.00170999999999</v>
      </c>
      <c r="AP147" s="86">
        <v>136.40170999999998</v>
      </c>
      <c r="AQ147" s="86">
        <v>113.6</v>
      </c>
      <c r="AR147" s="86">
        <v>0</v>
      </c>
      <c r="AS147" s="86">
        <v>0</v>
      </c>
      <c r="AT147" s="97">
        <v>0.8328341338242754</v>
      </c>
      <c r="AX147" s="86">
        <v>2.78417</v>
      </c>
      <c r="AY147" s="86">
        <v>0</v>
      </c>
      <c r="AZ147" s="86">
        <v>74.517539999999997</v>
      </c>
      <c r="BA147" s="86">
        <v>0</v>
      </c>
      <c r="BC147" s="86">
        <v>75.617539999999991</v>
      </c>
      <c r="BF147" s="86">
        <v>0</v>
      </c>
      <c r="BG147" s="86">
        <v>0</v>
      </c>
      <c r="BH147" s="86">
        <v>75.617539999999991</v>
      </c>
      <c r="BI147" s="86">
        <v>22.6</v>
      </c>
      <c r="BJ147" s="86">
        <v>2.78417</v>
      </c>
      <c r="BK147" s="86">
        <v>0</v>
      </c>
      <c r="BL147" s="86">
        <v>0</v>
      </c>
      <c r="BM147" s="86">
        <v>35.4</v>
      </c>
      <c r="BN147" s="86">
        <v>8</v>
      </c>
      <c r="BO147" s="86" t="s">
        <v>6</v>
      </c>
      <c r="BP147" s="86">
        <v>136.40170999999998</v>
      </c>
      <c r="BS147" s="98">
        <v>2.0762203054492501E-2</v>
      </c>
      <c r="BT147" s="98">
        <v>0.23876533512666376</v>
      </c>
      <c r="BU147" s="98">
        <v>0.57478538942070456</v>
      </c>
      <c r="BV147" s="98">
        <v>0.16568707239813932</v>
      </c>
      <c r="BX147" s="98">
        <v>1.0000000000000002</v>
      </c>
    </row>
    <row r="148" spans="1:76" x14ac:dyDescent="0.35">
      <c r="A148" s="96" t="s">
        <v>223</v>
      </c>
      <c r="B148" s="96" t="s">
        <v>224</v>
      </c>
      <c r="C148" s="86">
        <v>0</v>
      </c>
      <c r="D148" s="86">
        <v>0.59626599999999996</v>
      </c>
      <c r="E148" s="86">
        <v>0</v>
      </c>
      <c r="F148" s="86">
        <v>0</v>
      </c>
      <c r="G148" s="86">
        <v>0</v>
      </c>
      <c r="H148" s="86">
        <v>0</v>
      </c>
      <c r="I148" s="86">
        <v>113.705</v>
      </c>
      <c r="J148" s="86">
        <v>7.6</v>
      </c>
      <c r="K148" s="86">
        <v>0</v>
      </c>
      <c r="L148" s="86">
        <v>56.674700000000001</v>
      </c>
      <c r="M148" s="86">
        <v>0</v>
      </c>
      <c r="N148" s="86">
        <v>0</v>
      </c>
      <c r="O148" s="86">
        <v>0</v>
      </c>
      <c r="P148" s="86">
        <v>19.66</v>
      </c>
      <c r="Q148" s="86">
        <v>0</v>
      </c>
      <c r="R148" s="86">
        <v>0</v>
      </c>
      <c r="S148" s="86">
        <v>0</v>
      </c>
      <c r="T148" s="86">
        <v>0</v>
      </c>
      <c r="U148" s="86">
        <v>0</v>
      </c>
      <c r="V148" s="86">
        <v>0</v>
      </c>
      <c r="W148" s="86">
        <v>0</v>
      </c>
      <c r="X148" s="86">
        <v>0.25</v>
      </c>
      <c r="Y148" s="86">
        <v>0</v>
      </c>
      <c r="Z148" s="86">
        <v>0</v>
      </c>
      <c r="AA148" s="86">
        <v>0</v>
      </c>
      <c r="AB148" s="86">
        <v>0</v>
      </c>
      <c r="AC148" s="86">
        <v>0.121285</v>
      </c>
      <c r="AD148" s="86">
        <v>0</v>
      </c>
      <c r="AE148" s="86">
        <v>0</v>
      </c>
      <c r="AF148" s="86">
        <v>0</v>
      </c>
      <c r="AG148" s="86">
        <v>0</v>
      </c>
      <c r="AH148" s="86">
        <v>0</v>
      </c>
      <c r="AI148" s="86">
        <v>15.61</v>
      </c>
      <c r="AJ148" s="86">
        <v>59.26</v>
      </c>
      <c r="AK148" s="86">
        <v>0</v>
      </c>
      <c r="AL148" s="86">
        <v>2.2105600000000001</v>
      </c>
      <c r="AM148" s="86">
        <v>53.96</v>
      </c>
      <c r="AO148" s="86">
        <v>275.68781099999995</v>
      </c>
      <c r="AP148" s="86">
        <v>329.64781099999993</v>
      </c>
      <c r="AQ148" s="86">
        <v>310.774</v>
      </c>
      <c r="AR148" s="86">
        <v>31.799999999999997</v>
      </c>
      <c r="AS148" s="86">
        <v>0</v>
      </c>
      <c r="AT148" s="97">
        <v>0.94274552910651688</v>
      </c>
      <c r="AX148" s="86">
        <v>2.2105600000000001</v>
      </c>
      <c r="AY148" s="86">
        <v>0</v>
      </c>
      <c r="AZ148" s="86">
        <v>19.66</v>
      </c>
      <c r="BA148" s="86">
        <v>0</v>
      </c>
      <c r="BC148" s="86">
        <v>76.705984999999998</v>
      </c>
      <c r="BF148" s="86">
        <v>0.59626599999999996</v>
      </c>
      <c r="BG148" s="86">
        <v>0</v>
      </c>
      <c r="BH148" s="86">
        <v>19.781285</v>
      </c>
      <c r="BI148" s="86">
        <v>253.09969999999998</v>
      </c>
      <c r="BJ148" s="86">
        <v>2.2105600000000001</v>
      </c>
      <c r="BK148" s="86">
        <v>0</v>
      </c>
      <c r="BL148" s="86">
        <v>0</v>
      </c>
      <c r="BM148" s="86">
        <v>53.96</v>
      </c>
      <c r="BN148" s="86">
        <v>6.0000000000000001E-3</v>
      </c>
      <c r="BO148" s="86">
        <v>11.1</v>
      </c>
      <c r="BP148" s="86">
        <v>329.64781099999993</v>
      </c>
      <c r="BS148" s="98">
        <v>1.8186184770388177E-3</v>
      </c>
      <c r="BT148" s="98">
        <v>0.13000772633676008</v>
      </c>
      <c r="BU148" s="98">
        <v>6.6713153450911306E-2</v>
      </c>
      <c r="BV148" s="98">
        <v>0.80146050173529004</v>
      </c>
      <c r="BX148" s="98">
        <v>1.0000000000000002</v>
      </c>
    </row>
    <row r="149" spans="1:76" x14ac:dyDescent="0.35">
      <c r="A149" s="96" t="s">
        <v>225</v>
      </c>
      <c r="B149" s="96" t="s">
        <v>226</v>
      </c>
      <c r="C149" s="86">
        <v>0</v>
      </c>
      <c r="D149" s="86">
        <v>0.50197599999999998</v>
      </c>
      <c r="E149" s="86">
        <v>0</v>
      </c>
      <c r="F149" s="86">
        <v>0</v>
      </c>
      <c r="G149" s="86">
        <v>0</v>
      </c>
      <c r="H149" s="86">
        <v>0</v>
      </c>
      <c r="I149" s="86">
        <v>0</v>
      </c>
      <c r="J149" s="86">
        <v>0</v>
      </c>
      <c r="K149" s="86">
        <v>0</v>
      </c>
      <c r="L149" s="86">
        <v>0</v>
      </c>
      <c r="M149" s="86">
        <v>0</v>
      </c>
      <c r="N149" s="86">
        <v>0</v>
      </c>
      <c r="O149" s="86">
        <v>0</v>
      </c>
      <c r="P149" s="86">
        <v>0</v>
      </c>
      <c r="Q149" s="86">
        <v>0</v>
      </c>
      <c r="R149" s="86">
        <v>2.4983399999999998</v>
      </c>
      <c r="S149" s="86">
        <v>33.096600000000002</v>
      </c>
      <c r="T149" s="86">
        <v>0</v>
      </c>
      <c r="U149" s="86">
        <v>0</v>
      </c>
      <c r="V149" s="86">
        <v>0</v>
      </c>
      <c r="W149" s="86">
        <v>0</v>
      </c>
      <c r="X149" s="86">
        <v>0</v>
      </c>
      <c r="Y149" s="86">
        <v>0</v>
      </c>
      <c r="Z149" s="86">
        <v>0</v>
      </c>
      <c r="AA149" s="86">
        <v>0</v>
      </c>
      <c r="AB149" s="86">
        <v>0</v>
      </c>
      <c r="AC149" s="86">
        <v>0</v>
      </c>
      <c r="AD149" s="86">
        <v>0</v>
      </c>
      <c r="AE149" s="86">
        <v>0</v>
      </c>
      <c r="AF149" s="86">
        <v>0</v>
      </c>
      <c r="AG149" s="86">
        <v>0</v>
      </c>
      <c r="AH149" s="86">
        <v>0</v>
      </c>
      <c r="AI149" s="86">
        <v>0</v>
      </c>
      <c r="AJ149" s="86">
        <v>0</v>
      </c>
      <c r="AK149" s="86">
        <v>0</v>
      </c>
      <c r="AL149" s="86">
        <v>0.48699999999999999</v>
      </c>
      <c r="AM149" s="86">
        <v>0</v>
      </c>
      <c r="AO149" s="86">
        <v>36.583916000000002</v>
      </c>
      <c r="AP149" s="86">
        <v>36.583916000000002</v>
      </c>
      <c r="AQ149" s="86">
        <v>27.193999999999999</v>
      </c>
      <c r="AR149" s="86">
        <v>0</v>
      </c>
      <c r="AS149" s="86">
        <v>0</v>
      </c>
      <c r="AT149" s="97">
        <v>0.74333212442320273</v>
      </c>
      <c r="AX149" s="86">
        <v>0.48699999999999999</v>
      </c>
      <c r="AY149" s="86">
        <v>0</v>
      </c>
      <c r="AZ149" s="86">
        <v>0</v>
      </c>
      <c r="BA149" s="86">
        <v>35.594940000000001</v>
      </c>
      <c r="BC149" s="86">
        <v>35.594940000000001</v>
      </c>
      <c r="BF149" s="86">
        <v>0.50197599999999998</v>
      </c>
      <c r="BG149" s="86">
        <v>0</v>
      </c>
      <c r="BH149" s="86">
        <v>35.594940000000001</v>
      </c>
      <c r="BI149" s="86">
        <v>0</v>
      </c>
      <c r="BJ149" s="86">
        <v>0.48699999999999999</v>
      </c>
      <c r="BK149" s="86">
        <v>0</v>
      </c>
      <c r="BL149" s="86">
        <v>0</v>
      </c>
      <c r="BM149" s="86">
        <v>0</v>
      </c>
      <c r="BN149" s="86" t="s">
        <v>6</v>
      </c>
      <c r="BO149" s="86" t="s">
        <v>6</v>
      </c>
      <c r="BP149" s="86">
        <v>36.583916000000002</v>
      </c>
      <c r="BS149" s="98">
        <v>1.3721221096177892E-2</v>
      </c>
      <c r="BT149" s="98">
        <v>0</v>
      </c>
      <c r="BU149" s="98">
        <v>0.9862787789038221</v>
      </c>
      <c r="BV149" s="98">
        <v>0</v>
      </c>
      <c r="BX149" s="98">
        <v>1</v>
      </c>
    </row>
    <row r="150" spans="1:76" x14ac:dyDescent="0.35">
      <c r="A150" s="96" t="s">
        <v>229</v>
      </c>
      <c r="B150" s="96" t="s">
        <v>230</v>
      </c>
      <c r="C150" s="86">
        <v>0</v>
      </c>
      <c r="D150" s="86">
        <v>0</v>
      </c>
      <c r="E150" s="86">
        <v>0</v>
      </c>
      <c r="F150" s="86">
        <v>0</v>
      </c>
      <c r="G150" s="86">
        <v>0</v>
      </c>
      <c r="H150" s="86">
        <v>0</v>
      </c>
      <c r="I150" s="86">
        <v>0</v>
      </c>
      <c r="J150" s="86">
        <v>0</v>
      </c>
      <c r="K150" s="86">
        <v>0</v>
      </c>
      <c r="L150" s="86">
        <v>0</v>
      </c>
      <c r="M150" s="86">
        <v>0</v>
      </c>
      <c r="N150" s="86">
        <v>0</v>
      </c>
      <c r="O150" s="86">
        <v>0</v>
      </c>
      <c r="P150" s="86">
        <v>11.8</v>
      </c>
      <c r="Q150" s="86">
        <v>0</v>
      </c>
      <c r="R150" s="86">
        <v>0</v>
      </c>
      <c r="S150" s="86">
        <v>0</v>
      </c>
      <c r="T150" s="86">
        <v>0</v>
      </c>
      <c r="U150" s="86">
        <v>0</v>
      </c>
      <c r="V150" s="86">
        <v>0</v>
      </c>
      <c r="W150" s="86">
        <v>0</v>
      </c>
      <c r="X150" s="86">
        <v>0</v>
      </c>
      <c r="Y150" s="86">
        <v>0</v>
      </c>
      <c r="Z150" s="86">
        <v>8.3000000000000004E-2</v>
      </c>
      <c r="AA150" s="86">
        <v>0</v>
      </c>
      <c r="AB150" s="86">
        <v>0</v>
      </c>
      <c r="AC150" s="86">
        <v>0</v>
      </c>
      <c r="AD150" s="86">
        <v>0</v>
      </c>
      <c r="AE150" s="86">
        <v>0</v>
      </c>
      <c r="AF150" s="86">
        <v>0</v>
      </c>
      <c r="AG150" s="86">
        <v>0</v>
      </c>
      <c r="AH150" s="86">
        <v>0</v>
      </c>
      <c r="AI150" s="86">
        <v>0</v>
      </c>
      <c r="AJ150" s="86">
        <v>0</v>
      </c>
      <c r="AK150" s="86">
        <v>0</v>
      </c>
      <c r="AL150" s="86">
        <v>0.17599999999999999</v>
      </c>
      <c r="AM150" s="86">
        <v>0</v>
      </c>
      <c r="AO150" s="86">
        <v>12.059000000000001</v>
      </c>
      <c r="AP150" s="86">
        <v>12.059000000000001</v>
      </c>
      <c r="AQ150" s="86">
        <v>7.63</v>
      </c>
      <c r="AR150" s="86">
        <v>0</v>
      </c>
      <c r="AS150" s="86">
        <v>0</v>
      </c>
      <c r="AT150" s="97">
        <v>0.63272244796417609</v>
      </c>
      <c r="AX150" s="86">
        <v>0.17599999999999999</v>
      </c>
      <c r="AY150" s="86">
        <v>0</v>
      </c>
      <c r="AZ150" s="86">
        <v>11.8</v>
      </c>
      <c r="BA150" s="86">
        <v>0</v>
      </c>
      <c r="BC150" s="86">
        <v>11.883000000000001</v>
      </c>
      <c r="BF150" s="86">
        <v>0</v>
      </c>
      <c r="BG150" s="86">
        <v>0</v>
      </c>
      <c r="BH150" s="86">
        <v>11.883000000000001</v>
      </c>
      <c r="BI150" s="86">
        <v>0</v>
      </c>
      <c r="BJ150" s="86">
        <v>0.17599999999999999</v>
      </c>
      <c r="BK150" s="86">
        <v>0</v>
      </c>
      <c r="BL150" s="86">
        <v>0</v>
      </c>
      <c r="BM150" s="86">
        <v>0</v>
      </c>
      <c r="BN150" s="86" t="s">
        <v>6</v>
      </c>
      <c r="BO150" s="86" t="s">
        <v>6</v>
      </c>
      <c r="BP150" s="86">
        <v>12.059000000000001</v>
      </c>
      <c r="BS150" s="98">
        <v>0</v>
      </c>
      <c r="BT150" s="98">
        <v>0</v>
      </c>
      <c r="BU150" s="98">
        <v>1</v>
      </c>
      <c r="BV150" s="98">
        <v>0</v>
      </c>
      <c r="BX150" s="98">
        <v>1</v>
      </c>
    </row>
    <row r="151" spans="1:76" x14ac:dyDescent="0.35">
      <c r="A151" s="96" t="s">
        <v>229</v>
      </c>
      <c r="B151" s="96" t="s">
        <v>231</v>
      </c>
      <c r="C151" s="86">
        <v>0</v>
      </c>
      <c r="D151" s="86">
        <v>0</v>
      </c>
      <c r="E151" s="86">
        <v>0</v>
      </c>
      <c r="F151" s="86">
        <v>0</v>
      </c>
      <c r="G151" s="86">
        <v>0</v>
      </c>
      <c r="H151" s="86">
        <v>0</v>
      </c>
      <c r="I151" s="86">
        <v>0</v>
      </c>
      <c r="J151" s="86">
        <v>0</v>
      </c>
      <c r="K151" s="86">
        <v>0</v>
      </c>
      <c r="L151" s="86">
        <v>0</v>
      </c>
      <c r="M151" s="86">
        <v>0</v>
      </c>
      <c r="N151" s="86">
        <v>0</v>
      </c>
      <c r="O151" s="86">
        <v>0</v>
      </c>
      <c r="P151" s="86">
        <v>0</v>
      </c>
      <c r="Q151" s="86">
        <v>0</v>
      </c>
      <c r="R151" s="86">
        <v>2.5</v>
      </c>
      <c r="S151" s="86">
        <v>8.8000000000000007</v>
      </c>
      <c r="T151" s="86">
        <v>0</v>
      </c>
      <c r="U151" s="86">
        <v>0</v>
      </c>
      <c r="V151" s="86">
        <v>0</v>
      </c>
      <c r="W151" s="86">
        <v>0</v>
      </c>
      <c r="X151" s="86">
        <v>0</v>
      </c>
      <c r="Y151" s="86">
        <v>0</v>
      </c>
      <c r="Z151" s="86">
        <v>0.1</v>
      </c>
      <c r="AA151" s="86">
        <v>0</v>
      </c>
      <c r="AB151" s="86">
        <v>0</v>
      </c>
      <c r="AC151" s="86">
        <v>0</v>
      </c>
      <c r="AD151" s="86">
        <v>0</v>
      </c>
      <c r="AE151" s="86">
        <v>0</v>
      </c>
      <c r="AF151" s="86">
        <v>0</v>
      </c>
      <c r="AG151" s="86">
        <v>0</v>
      </c>
      <c r="AH151" s="86">
        <v>0</v>
      </c>
      <c r="AI151" s="86">
        <v>0</v>
      </c>
      <c r="AJ151" s="86">
        <v>0</v>
      </c>
      <c r="AK151" s="86">
        <v>0</v>
      </c>
      <c r="AL151" s="86">
        <v>0.22</v>
      </c>
      <c r="AM151" s="86">
        <v>0</v>
      </c>
      <c r="AO151" s="86">
        <v>11.620000000000001</v>
      </c>
      <c r="AP151" s="86">
        <v>11.620000000000001</v>
      </c>
      <c r="AQ151" s="86">
        <v>9.2899999999999991</v>
      </c>
      <c r="AR151" s="86">
        <v>0</v>
      </c>
      <c r="AS151" s="86">
        <v>0</v>
      </c>
      <c r="AT151" s="97">
        <v>0.79948364888123913</v>
      </c>
      <c r="AX151" s="86">
        <v>0.22</v>
      </c>
      <c r="AY151" s="86">
        <v>0</v>
      </c>
      <c r="AZ151" s="86">
        <v>0</v>
      </c>
      <c r="BA151" s="86">
        <v>11.3</v>
      </c>
      <c r="BC151" s="86">
        <v>11.4</v>
      </c>
      <c r="BF151" s="86">
        <v>0</v>
      </c>
      <c r="BG151" s="86">
        <v>0</v>
      </c>
      <c r="BH151" s="86">
        <v>11.4</v>
      </c>
      <c r="BI151" s="86">
        <v>0</v>
      </c>
      <c r="BJ151" s="86">
        <v>0.22</v>
      </c>
      <c r="BK151" s="86">
        <v>0</v>
      </c>
      <c r="BL151" s="86">
        <v>0</v>
      </c>
      <c r="BM151" s="86">
        <v>0</v>
      </c>
      <c r="BN151" s="86" t="s">
        <v>6</v>
      </c>
      <c r="BO151" s="86" t="s">
        <v>6</v>
      </c>
      <c r="BP151" s="86">
        <v>11.620000000000001</v>
      </c>
      <c r="BS151" s="98">
        <v>0</v>
      </c>
      <c r="BT151" s="98">
        <v>0</v>
      </c>
      <c r="BU151" s="98">
        <v>1</v>
      </c>
      <c r="BV151" s="98">
        <v>0</v>
      </c>
      <c r="BX151" s="98">
        <v>1</v>
      </c>
    </row>
    <row r="152" spans="1:76" x14ac:dyDescent="0.35">
      <c r="A152" s="96" t="s">
        <v>229</v>
      </c>
      <c r="B152" s="96" t="s">
        <v>232</v>
      </c>
      <c r="C152" s="86">
        <v>0</v>
      </c>
      <c r="D152" s="86">
        <v>0</v>
      </c>
      <c r="E152" s="86">
        <v>0</v>
      </c>
      <c r="F152" s="86">
        <v>0</v>
      </c>
      <c r="G152" s="86">
        <v>0</v>
      </c>
      <c r="H152" s="86">
        <v>0</v>
      </c>
      <c r="I152" s="86">
        <v>0</v>
      </c>
      <c r="J152" s="86">
        <v>0</v>
      </c>
      <c r="K152" s="86">
        <v>0</v>
      </c>
      <c r="L152" s="86">
        <v>0</v>
      </c>
      <c r="M152" s="86">
        <v>0</v>
      </c>
      <c r="N152" s="86">
        <v>1.42</v>
      </c>
      <c r="O152" s="86">
        <v>0</v>
      </c>
      <c r="P152" s="86">
        <v>21.81</v>
      </c>
      <c r="Q152" s="86">
        <v>0</v>
      </c>
      <c r="R152" s="86">
        <v>11.8</v>
      </c>
      <c r="S152" s="86">
        <v>0</v>
      </c>
      <c r="T152" s="86">
        <v>0</v>
      </c>
      <c r="U152" s="86">
        <v>0</v>
      </c>
      <c r="V152" s="86">
        <v>0</v>
      </c>
      <c r="W152" s="86">
        <v>0</v>
      </c>
      <c r="X152" s="86">
        <v>0.54</v>
      </c>
      <c r="Y152" s="86">
        <v>0</v>
      </c>
      <c r="Z152" s="86">
        <v>0.27</v>
      </c>
      <c r="AA152" s="86">
        <v>0</v>
      </c>
      <c r="AB152" s="86">
        <v>0</v>
      </c>
      <c r="AC152" s="86">
        <v>0</v>
      </c>
      <c r="AD152" s="86">
        <v>0</v>
      </c>
      <c r="AE152" s="86">
        <v>0</v>
      </c>
      <c r="AF152" s="86">
        <v>0</v>
      </c>
      <c r="AG152" s="86">
        <v>0</v>
      </c>
      <c r="AH152" s="86">
        <v>0</v>
      </c>
      <c r="AI152" s="86">
        <v>3.12</v>
      </c>
      <c r="AJ152" s="86">
        <v>0</v>
      </c>
      <c r="AK152" s="86">
        <v>0</v>
      </c>
      <c r="AL152" s="86">
        <v>0.68</v>
      </c>
      <c r="AM152" s="86">
        <v>0</v>
      </c>
      <c r="AO152" s="86">
        <v>39.64</v>
      </c>
      <c r="AP152" s="86">
        <v>39.64</v>
      </c>
      <c r="AQ152" s="86">
        <v>28.5</v>
      </c>
      <c r="AR152" s="86">
        <v>0</v>
      </c>
      <c r="AS152" s="86">
        <v>0</v>
      </c>
      <c r="AT152" s="97">
        <v>0.71897073662966704</v>
      </c>
      <c r="AX152" s="86">
        <v>0.68</v>
      </c>
      <c r="AY152" s="86">
        <v>0</v>
      </c>
      <c r="AZ152" s="86">
        <v>23.229999999999997</v>
      </c>
      <c r="BA152" s="86">
        <v>11.8</v>
      </c>
      <c r="BC152" s="86">
        <v>35.840000000000003</v>
      </c>
      <c r="BF152" s="86">
        <v>0</v>
      </c>
      <c r="BG152" s="86">
        <v>0</v>
      </c>
      <c r="BH152" s="86">
        <v>35.300000000000004</v>
      </c>
      <c r="BI152" s="86">
        <v>3.66</v>
      </c>
      <c r="BJ152" s="86">
        <v>0.68</v>
      </c>
      <c r="BK152" s="86">
        <v>0</v>
      </c>
      <c r="BL152" s="86">
        <v>0</v>
      </c>
      <c r="BM152" s="86">
        <v>0</v>
      </c>
      <c r="BN152" s="86" t="s">
        <v>6</v>
      </c>
      <c r="BO152" s="86" t="s">
        <v>6</v>
      </c>
      <c r="BP152" s="86">
        <v>39.640000000000008</v>
      </c>
      <c r="BS152" s="98">
        <v>0</v>
      </c>
      <c r="BT152" s="98">
        <v>0</v>
      </c>
      <c r="BU152" s="98">
        <v>0.90766902119071635</v>
      </c>
      <c r="BV152" s="98">
        <v>9.2330978809283537E-2</v>
      </c>
      <c r="BX152" s="98">
        <v>0.99999999999999989</v>
      </c>
    </row>
    <row r="153" spans="1:76" x14ac:dyDescent="0.35">
      <c r="A153" s="96" t="s">
        <v>229</v>
      </c>
      <c r="B153" s="96" t="s">
        <v>233</v>
      </c>
      <c r="C153" s="86">
        <v>0</v>
      </c>
      <c r="D153" s="86">
        <v>0</v>
      </c>
      <c r="E153" s="86">
        <v>0</v>
      </c>
      <c r="F153" s="86">
        <v>0</v>
      </c>
      <c r="G153" s="86">
        <v>0</v>
      </c>
      <c r="H153" s="86">
        <v>0</v>
      </c>
      <c r="I153" s="86">
        <v>0</v>
      </c>
      <c r="J153" s="86">
        <v>0</v>
      </c>
      <c r="K153" s="86">
        <v>0</v>
      </c>
      <c r="L153" s="86">
        <v>0</v>
      </c>
      <c r="M153" s="86">
        <v>0</v>
      </c>
      <c r="N153" s="86">
        <v>0</v>
      </c>
      <c r="O153" s="86">
        <v>0</v>
      </c>
      <c r="P153" s="86">
        <v>0</v>
      </c>
      <c r="Q153" s="86">
        <v>0</v>
      </c>
      <c r="R153" s="86">
        <v>5.43</v>
      </c>
      <c r="S153" s="86">
        <v>0</v>
      </c>
      <c r="T153" s="86">
        <v>0</v>
      </c>
      <c r="U153" s="86">
        <v>0</v>
      </c>
      <c r="V153" s="86">
        <v>0</v>
      </c>
      <c r="W153" s="86">
        <v>0</v>
      </c>
      <c r="X153" s="86">
        <v>0</v>
      </c>
      <c r="Y153" s="86">
        <v>0</v>
      </c>
      <c r="Z153" s="86">
        <v>4.7E-2</v>
      </c>
      <c r="AA153" s="86">
        <v>0</v>
      </c>
      <c r="AB153" s="86">
        <v>0</v>
      </c>
      <c r="AC153" s="86">
        <v>0</v>
      </c>
      <c r="AD153" s="86">
        <v>0</v>
      </c>
      <c r="AE153" s="86">
        <v>0</v>
      </c>
      <c r="AF153" s="86">
        <v>0</v>
      </c>
      <c r="AG153" s="86">
        <v>0</v>
      </c>
      <c r="AH153" s="86">
        <v>0</v>
      </c>
      <c r="AI153" s="86">
        <v>0</v>
      </c>
      <c r="AJ153" s="86">
        <v>0</v>
      </c>
      <c r="AK153" s="86">
        <v>0</v>
      </c>
      <c r="AL153" s="86">
        <v>4.3999999999999997E-2</v>
      </c>
      <c r="AM153" s="86">
        <v>0</v>
      </c>
      <c r="AO153" s="86">
        <v>5.520999999999999</v>
      </c>
      <c r="AP153" s="86">
        <v>5.520999999999999</v>
      </c>
      <c r="AQ153" s="86">
        <v>4.2</v>
      </c>
      <c r="AR153" s="86">
        <v>0</v>
      </c>
      <c r="AS153" s="86">
        <v>0</v>
      </c>
      <c r="AT153" s="97">
        <v>0.76073175149429473</v>
      </c>
      <c r="AX153" s="86">
        <v>4.3999999999999997E-2</v>
      </c>
      <c r="AY153" s="86">
        <v>0</v>
      </c>
      <c r="AZ153" s="86">
        <v>0</v>
      </c>
      <c r="BA153" s="86">
        <v>5.43</v>
      </c>
      <c r="BC153" s="86">
        <v>5.4769999999999994</v>
      </c>
      <c r="BF153" s="86">
        <v>0</v>
      </c>
      <c r="BG153" s="86">
        <v>0</v>
      </c>
      <c r="BH153" s="86">
        <v>5.4769999999999994</v>
      </c>
      <c r="BI153" s="86">
        <v>0</v>
      </c>
      <c r="BJ153" s="86">
        <v>4.3999999999999997E-2</v>
      </c>
      <c r="BK153" s="86">
        <v>0</v>
      </c>
      <c r="BL153" s="86">
        <v>0</v>
      </c>
      <c r="BM153" s="86">
        <v>0</v>
      </c>
      <c r="BN153" s="86" t="s">
        <v>6</v>
      </c>
      <c r="BO153" s="86" t="s">
        <v>6</v>
      </c>
      <c r="BP153" s="86">
        <v>5.520999999999999</v>
      </c>
      <c r="BS153" s="98">
        <v>0</v>
      </c>
      <c r="BT153" s="98">
        <v>0</v>
      </c>
      <c r="BU153" s="98">
        <v>1</v>
      </c>
      <c r="BV153" s="98">
        <v>0</v>
      </c>
      <c r="BX153" s="98">
        <v>1</v>
      </c>
    </row>
    <row r="154" spans="1:76" x14ac:dyDescent="0.35">
      <c r="A154" s="96" t="s">
        <v>234</v>
      </c>
      <c r="B154" s="96" t="s">
        <v>235</v>
      </c>
      <c r="C154" s="86">
        <v>0</v>
      </c>
      <c r="D154" s="86">
        <v>3.8039999999999998</v>
      </c>
      <c r="E154" s="86">
        <v>0</v>
      </c>
      <c r="F154" s="86">
        <v>0</v>
      </c>
      <c r="G154" s="86">
        <v>0</v>
      </c>
      <c r="H154" s="86">
        <v>0</v>
      </c>
      <c r="I154" s="86">
        <v>0</v>
      </c>
      <c r="J154" s="86">
        <v>0</v>
      </c>
      <c r="K154" s="86">
        <v>0</v>
      </c>
      <c r="L154" s="86">
        <v>0</v>
      </c>
      <c r="M154" s="86">
        <v>0</v>
      </c>
      <c r="N154" s="86">
        <v>0</v>
      </c>
      <c r="O154" s="86">
        <v>0</v>
      </c>
      <c r="P154" s="86">
        <v>0</v>
      </c>
      <c r="Q154" s="86">
        <v>0</v>
      </c>
      <c r="R154" s="86">
        <v>0</v>
      </c>
      <c r="S154" s="86">
        <v>0</v>
      </c>
      <c r="T154" s="86">
        <v>0</v>
      </c>
      <c r="U154" s="86">
        <v>0</v>
      </c>
      <c r="V154" s="86">
        <v>0</v>
      </c>
      <c r="W154" s="86">
        <v>0</v>
      </c>
      <c r="X154" s="86">
        <v>0</v>
      </c>
      <c r="Y154" s="86">
        <v>0</v>
      </c>
      <c r="Z154" s="86">
        <v>0</v>
      </c>
      <c r="AA154" s="86">
        <v>0</v>
      </c>
      <c r="AB154" s="86">
        <v>0</v>
      </c>
      <c r="AC154" s="86">
        <v>0.11799999999999999</v>
      </c>
      <c r="AD154" s="86">
        <v>0</v>
      </c>
      <c r="AE154" s="86">
        <v>0</v>
      </c>
      <c r="AF154" s="86">
        <v>0</v>
      </c>
      <c r="AG154" s="86">
        <v>0</v>
      </c>
      <c r="AH154" s="86">
        <v>0</v>
      </c>
      <c r="AI154" s="86">
        <v>0</v>
      </c>
      <c r="AJ154" s="86">
        <v>49.527999999999999</v>
      </c>
      <c r="AK154" s="86">
        <v>0</v>
      </c>
      <c r="AL154" s="86">
        <v>1.23369</v>
      </c>
      <c r="AM154" s="86">
        <v>0</v>
      </c>
      <c r="AO154" s="86">
        <v>54.683689999999999</v>
      </c>
      <c r="AP154" s="86">
        <v>54.683689999999999</v>
      </c>
      <c r="AQ154" s="86">
        <v>41.122999999999998</v>
      </c>
      <c r="AR154" s="86">
        <v>0</v>
      </c>
      <c r="AS154" s="86">
        <v>0</v>
      </c>
      <c r="AT154" s="97">
        <v>0.75201582043933024</v>
      </c>
      <c r="AX154" s="86">
        <v>1.23369</v>
      </c>
      <c r="AY154" s="86">
        <v>0</v>
      </c>
      <c r="AZ154" s="86">
        <v>0</v>
      </c>
      <c r="BA154" s="86">
        <v>0</v>
      </c>
      <c r="BC154" s="86">
        <v>0.11799999999999999</v>
      </c>
      <c r="BF154" s="86">
        <v>3.8039999999999998</v>
      </c>
      <c r="BG154" s="86">
        <v>0</v>
      </c>
      <c r="BH154" s="86">
        <v>0.11799999999999999</v>
      </c>
      <c r="BI154" s="86">
        <v>49.527999999999999</v>
      </c>
      <c r="BJ154" s="86">
        <v>1.23369</v>
      </c>
      <c r="BK154" s="86">
        <v>0.55000000000000004</v>
      </c>
      <c r="BL154" s="86">
        <v>0.3206</v>
      </c>
      <c r="BM154" s="86">
        <v>0</v>
      </c>
      <c r="BN154" s="86" t="s">
        <v>6</v>
      </c>
      <c r="BO154" s="86" t="s">
        <v>6</v>
      </c>
      <c r="BP154" s="86">
        <v>54.683689999999999</v>
      </c>
      <c r="BS154" s="98">
        <v>8.1971964583955476E-2</v>
      </c>
      <c r="BT154" s="98">
        <v>7.2328881609854791E-3</v>
      </c>
      <c r="BU154" s="98">
        <v>5.0771900360052505E-3</v>
      </c>
      <c r="BV154" s="98">
        <v>0.90571795721905379</v>
      </c>
      <c r="BX154" s="98">
        <v>1</v>
      </c>
    </row>
    <row r="155" spans="1:76" x14ac:dyDescent="0.35">
      <c r="A155" s="96" t="s">
        <v>236</v>
      </c>
      <c r="B155" s="96" t="s">
        <v>237</v>
      </c>
      <c r="C155" s="86">
        <v>0</v>
      </c>
      <c r="D155" s="86">
        <v>0</v>
      </c>
      <c r="E155" s="86">
        <v>0</v>
      </c>
      <c r="F155" s="86">
        <v>0</v>
      </c>
      <c r="G155" s="86">
        <v>0</v>
      </c>
      <c r="H155" s="86">
        <v>0</v>
      </c>
      <c r="I155" s="86">
        <v>37.42</v>
      </c>
      <c r="J155" s="86">
        <v>0</v>
      </c>
      <c r="K155" s="86">
        <v>0</v>
      </c>
      <c r="L155" s="86">
        <v>0</v>
      </c>
      <c r="M155" s="86">
        <v>0</v>
      </c>
      <c r="N155" s="86">
        <v>0</v>
      </c>
      <c r="O155" s="86">
        <v>0</v>
      </c>
      <c r="P155" s="86">
        <v>0</v>
      </c>
      <c r="Q155" s="86">
        <v>0</v>
      </c>
      <c r="R155" s="86">
        <v>0</v>
      </c>
      <c r="S155" s="86">
        <v>0</v>
      </c>
      <c r="T155" s="86">
        <v>0</v>
      </c>
      <c r="U155" s="86">
        <v>0</v>
      </c>
      <c r="V155" s="86">
        <v>0</v>
      </c>
      <c r="W155" s="86">
        <v>0</v>
      </c>
      <c r="X155" s="86">
        <v>0</v>
      </c>
      <c r="Y155" s="86">
        <v>0</v>
      </c>
      <c r="Z155" s="86">
        <v>0</v>
      </c>
      <c r="AA155" s="86">
        <v>0</v>
      </c>
      <c r="AB155" s="86">
        <v>0</v>
      </c>
      <c r="AC155" s="86">
        <v>0</v>
      </c>
      <c r="AD155" s="86">
        <v>0</v>
      </c>
      <c r="AE155" s="86">
        <v>0</v>
      </c>
      <c r="AF155" s="86">
        <v>0</v>
      </c>
      <c r="AG155" s="86">
        <v>0</v>
      </c>
      <c r="AH155" s="86">
        <v>0</v>
      </c>
      <c r="AI155" s="86">
        <v>25.35</v>
      </c>
      <c r="AJ155" s="86">
        <v>2.04</v>
      </c>
      <c r="AK155" s="86">
        <v>0</v>
      </c>
      <c r="AL155" s="86">
        <v>1.41</v>
      </c>
      <c r="AM155" s="86">
        <v>0</v>
      </c>
      <c r="AO155" s="86">
        <v>66.22</v>
      </c>
      <c r="AP155" s="86">
        <v>66.22</v>
      </c>
      <c r="AQ155" s="86">
        <v>66.489999999999995</v>
      </c>
      <c r="AR155" s="86">
        <v>0</v>
      </c>
      <c r="AS155" s="86">
        <v>0</v>
      </c>
      <c r="AT155" s="97">
        <v>1.0040773180308062</v>
      </c>
      <c r="AX155" s="86">
        <v>1.41</v>
      </c>
      <c r="AY155" s="86">
        <v>0</v>
      </c>
      <c r="AZ155" s="86">
        <v>0</v>
      </c>
      <c r="BA155" s="86">
        <v>0</v>
      </c>
      <c r="BC155" s="86">
        <v>0</v>
      </c>
      <c r="BF155" s="86">
        <v>0</v>
      </c>
      <c r="BG155" s="86">
        <v>0</v>
      </c>
      <c r="BH155" s="86">
        <v>0</v>
      </c>
      <c r="BI155" s="86">
        <v>64.81</v>
      </c>
      <c r="BJ155" s="86">
        <v>1.41</v>
      </c>
      <c r="BK155" s="86">
        <v>0</v>
      </c>
      <c r="BL155" s="86">
        <v>0</v>
      </c>
      <c r="BM155" s="86">
        <v>0</v>
      </c>
      <c r="BN155" s="86" t="s">
        <v>6</v>
      </c>
      <c r="BO155" s="86" t="s">
        <v>6</v>
      </c>
      <c r="BP155" s="86">
        <v>66.22</v>
      </c>
      <c r="BS155" s="98">
        <v>0</v>
      </c>
      <c r="BT155" s="98">
        <v>0</v>
      </c>
      <c r="BU155" s="98">
        <v>2.1292660827544548E-2</v>
      </c>
      <c r="BV155" s="98">
        <v>0.97870733917245545</v>
      </c>
      <c r="BX155" s="98">
        <v>1</v>
      </c>
    </row>
    <row r="156" spans="1:76" x14ac:dyDescent="0.35">
      <c r="A156" s="96" t="s">
        <v>236</v>
      </c>
      <c r="B156" s="96" t="s">
        <v>238</v>
      </c>
      <c r="C156" s="86">
        <v>0</v>
      </c>
      <c r="D156" s="86">
        <v>8.1</v>
      </c>
      <c r="E156" s="86">
        <v>0</v>
      </c>
      <c r="F156" s="86">
        <v>0</v>
      </c>
      <c r="G156" s="86">
        <v>0</v>
      </c>
      <c r="H156" s="86">
        <v>0</v>
      </c>
      <c r="I156" s="86">
        <v>272.125</v>
      </c>
      <c r="J156" s="86">
        <v>0</v>
      </c>
      <c r="K156" s="86">
        <v>0</v>
      </c>
      <c r="L156" s="86">
        <v>17.055900000000001</v>
      </c>
      <c r="M156" s="86">
        <v>0</v>
      </c>
      <c r="N156" s="86">
        <v>0</v>
      </c>
      <c r="O156" s="86">
        <v>0</v>
      </c>
      <c r="P156" s="86">
        <v>0</v>
      </c>
      <c r="Q156" s="86">
        <v>0</v>
      </c>
      <c r="R156" s="86">
        <v>0</v>
      </c>
      <c r="S156" s="86">
        <v>0</v>
      </c>
      <c r="T156" s="86">
        <v>0</v>
      </c>
      <c r="U156" s="86">
        <v>0</v>
      </c>
      <c r="V156" s="86">
        <v>0</v>
      </c>
      <c r="W156" s="86">
        <v>8.6</v>
      </c>
      <c r="X156" s="86">
        <v>0</v>
      </c>
      <c r="Y156" s="86">
        <v>0</v>
      </c>
      <c r="Z156" s="86">
        <v>0</v>
      </c>
      <c r="AA156" s="86">
        <v>0</v>
      </c>
      <c r="AB156" s="86">
        <v>0</v>
      </c>
      <c r="AC156" s="86">
        <v>0</v>
      </c>
      <c r="AD156" s="86">
        <v>0</v>
      </c>
      <c r="AE156" s="86">
        <v>0</v>
      </c>
      <c r="AF156" s="86">
        <v>0</v>
      </c>
      <c r="AG156" s="86">
        <v>0</v>
      </c>
      <c r="AH156" s="86">
        <v>0</v>
      </c>
      <c r="AI156" s="86">
        <v>0</v>
      </c>
      <c r="AJ156" s="86">
        <v>0</v>
      </c>
      <c r="AK156" s="86">
        <v>0</v>
      </c>
      <c r="AL156" s="86">
        <v>19.2408</v>
      </c>
      <c r="AM156" s="86">
        <v>0</v>
      </c>
      <c r="AO156" s="86">
        <v>325.12170000000003</v>
      </c>
      <c r="AP156" s="86">
        <v>325.12170000000003</v>
      </c>
      <c r="AQ156" s="86">
        <v>200.71</v>
      </c>
      <c r="AR156" s="86">
        <v>0</v>
      </c>
      <c r="AS156" s="86">
        <v>0</v>
      </c>
      <c r="AT156" s="97">
        <v>0.6173380614090046</v>
      </c>
      <c r="AX156" s="86">
        <v>19.2408</v>
      </c>
      <c r="AY156" s="86">
        <v>0</v>
      </c>
      <c r="AZ156" s="86">
        <v>0</v>
      </c>
      <c r="BA156" s="86">
        <v>0</v>
      </c>
      <c r="BC156" s="86">
        <v>25.655900000000003</v>
      </c>
      <c r="BF156" s="86">
        <v>8.1</v>
      </c>
      <c r="BG156" s="86">
        <v>0</v>
      </c>
      <c r="BH156" s="86">
        <v>8.6</v>
      </c>
      <c r="BI156" s="86">
        <v>289.18090000000001</v>
      </c>
      <c r="BJ156" s="86">
        <v>19.2408</v>
      </c>
      <c r="BK156" s="86">
        <v>0</v>
      </c>
      <c r="BL156" s="86">
        <v>0</v>
      </c>
      <c r="BM156" s="86">
        <v>0</v>
      </c>
      <c r="BN156" s="86" t="s">
        <v>6</v>
      </c>
      <c r="BO156" s="86" t="s">
        <v>6</v>
      </c>
      <c r="BP156" s="86">
        <v>325.12169999999998</v>
      </c>
      <c r="BS156" s="98">
        <v>2.4913747682790782E-2</v>
      </c>
      <c r="BT156" s="98">
        <v>0</v>
      </c>
      <c r="BU156" s="98">
        <v>8.5631934134202684E-2</v>
      </c>
      <c r="BV156" s="98">
        <v>0.88945431818300669</v>
      </c>
      <c r="BX156" s="98">
        <v>1.0000000000000002</v>
      </c>
    </row>
    <row r="157" spans="1:76" x14ac:dyDescent="0.35">
      <c r="A157" s="96" t="s">
        <v>239</v>
      </c>
      <c r="B157" s="96" t="s">
        <v>240</v>
      </c>
      <c r="C157" s="86">
        <v>0</v>
      </c>
      <c r="D157" s="86">
        <v>1.64699</v>
      </c>
      <c r="E157" s="86">
        <v>0</v>
      </c>
      <c r="F157" s="86">
        <v>0</v>
      </c>
      <c r="G157" s="86">
        <v>0</v>
      </c>
      <c r="H157" s="86">
        <v>0</v>
      </c>
      <c r="I157" s="86">
        <v>0</v>
      </c>
      <c r="J157" s="86">
        <v>0</v>
      </c>
      <c r="K157" s="86">
        <v>0</v>
      </c>
      <c r="L157" s="86">
        <v>0</v>
      </c>
      <c r="M157" s="86">
        <v>0</v>
      </c>
      <c r="N157" s="86">
        <v>0</v>
      </c>
      <c r="O157" s="86">
        <v>0</v>
      </c>
      <c r="P157" s="86">
        <v>0</v>
      </c>
      <c r="Q157" s="86">
        <v>13.2866</v>
      </c>
      <c r="R157" s="86">
        <v>0</v>
      </c>
      <c r="S157" s="86">
        <v>0</v>
      </c>
      <c r="T157" s="86">
        <v>0</v>
      </c>
      <c r="U157" s="86">
        <v>0</v>
      </c>
      <c r="V157" s="86">
        <v>0</v>
      </c>
      <c r="W157" s="86">
        <v>0</v>
      </c>
      <c r="X157" s="86">
        <v>0</v>
      </c>
      <c r="Y157" s="86">
        <v>0</v>
      </c>
      <c r="Z157" s="86">
        <v>0</v>
      </c>
      <c r="AA157" s="86">
        <v>0.35</v>
      </c>
      <c r="AB157" s="86">
        <v>0</v>
      </c>
      <c r="AC157" s="86">
        <v>0</v>
      </c>
      <c r="AD157" s="86">
        <v>0</v>
      </c>
      <c r="AE157" s="86">
        <v>0</v>
      </c>
      <c r="AF157" s="86">
        <v>0</v>
      </c>
      <c r="AG157" s="86">
        <v>0</v>
      </c>
      <c r="AH157" s="86">
        <v>0</v>
      </c>
      <c r="AI157" s="86">
        <v>0</v>
      </c>
      <c r="AJ157" s="86">
        <v>0</v>
      </c>
      <c r="AK157" s="86">
        <v>0</v>
      </c>
      <c r="AL157" s="86">
        <v>2.8000000000000001E-2</v>
      </c>
      <c r="AM157" s="86">
        <v>0</v>
      </c>
      <c r="AO157" s="86">
        <v>15.311590000000001</v>
      </c>
      <c r="AP157" s="86">
        <v>15.311590000000001</v>
      </c>
      <c r="AQ157" s="86">
        <v>11.881</v>
      </c>
      <c r="AR157" s="86">
        <v>0</v>
      </c>
      <c r="AS157" s="86">
        <v>0</v>
      </c>
      <c r="AT157" s="97">
        <v>0.77594815430663955</v>
      </c>
      <c r="AX157" s="86">
        <v>2.8000000000000001E-2</v>
      </c>
      <c r="AY157" s="86">
        <v>0</v>
      </c>
      <c r="AZ157" s="86">
        <v>13.2866</v>
      </c>
      <c r="BA157" s="86">
        <v>0</v>
      </c>
      <c r="BC157" s="86">
        <v>13.6366</v>
      </c>
      <c r="BF157" s="86">
        <v>1.64699</v>
      </c>
      <c r="BG157" s="86">
        <v>0</v>
      </c>
      <c r="BH157" s="86">
        <v>13.6366</v>
      </c>
      <c r="BI157" s="86">
        <v>0</v>
      </c>
      <c r="BJ157" s="86">
        <v>2.8000000000000001E-2</v>
      </c>
      <c r="BK157" s="86">
        <v>0</v>
      </c>
      <c r="BL157" s="86">
        <v>0.42</v>
      </c>
      <c r="BM157" s="86">
        <v>0</v>
      </c>
      <c r="BN157" s="86" t="s">
        <v>6</v>
      </c>
      <c r="BO157" s="86" t="s">
        <v>6</v>
      </c>
      <c r="BP157" s="86">
        <v>15.311590000000001</v>
      </c>
      <c r="BS157" s="98">
        <v>0.1075649230419571</v>
      </c>
      <c r="BT157" s="98">
        <v>7.6804564385540624E-4</v>
      </c>
      <c r="BU157" s="98">
        <v>0.89166703131418745</v>
      </c>
      <c r="BV157" s="98">
        <v>0</v>
      </c>
      <c r="BX157" s="98">
        <v>1</v>
      </c>
    </row>
    <row r="158" spans="1:76" x14ac:dyDescent="0.35">
      <c r="A158" s="96" t="s">
        <v>241</v>
      </c>
      <c r="B158" s="96" t="s">
        <v>242</v>
      </c>
      <c r="C158" s="86">
        <v>0</v>
      </c>
      <c r="D158" s="86">
        <v>1</v>
      </c>
      <c r="E158" s="86">
        <v>0</v>
      </c>
      <c r="F158" s="86">
        <v>0</v>
      </c>
      <c r="G158" s="86">
        <v>0</v>
      </c>
      <c r="H158" s="86">
        <v>0</v>
      </c>
      <c r="I158" s="86">
        <v>0</v>
      </c>
      <c r="J158" s="86">
        <v>0</v>
      </c>
      <c r="K158" s="86">
        <v>0</v>
      </c>
      <c r="L158" s="86">
        <v>0</v>
      </c>
      <c r="M158" s="86">
        <v>0</v>
      </c>
      <c r="N158" s="86">
        <v>0</v>
      </c>
      <c r="O158" s="86">
        <v>0</v>
      </c>
      <c r="P158" s="86">
        <v>0</v>
      </c>
      <c r="Q158" s="86">
        <v>0</v>
      </c>
      <c r="R158" s="86">
        <v>0</v>
      </c>
      <c r="S158" s="86">
        <v>0</v>
      </c>
      <c r="T158" s="86">
        <v>0</v>
      </c>
      <c r="U158" s="86">
        <v>0</v>
      </c>
      <c r="V158" s="86">
        <v>0</v>
      </c>
      <c r="W158" s="86">
        <v>0</v>
      </c>
      <c r="X158" s="86">
        <v>0</v>
      </c>
      <c r="Y158" s="86">
        <v>0</v>
      </c>
      <c r="Z158" s="86">
        <v>0</v>
      </c>
      <c r="AA158" s="86">
        <v>0</v>
      </c>
      <c r="AB158" s="86">
        <v>0</v>
      </c>
      <c r="AC158" s="86">
        <v>0</v>
      </c>
      <c r="AD158" s="86">
        <v>0</v>
      </c>
      <c r="AE158" s="86">
        <v>0</v>
      </c>
      <c r="AF158" s="86">
        <v>0</v>
      </c>
      <c r="AG158" s="86">
        <v>0</v>
      </c>
      <c r="AH158" s="86">
        <v>0</v>
      </c>
      <c r="AI158" s="86">
        <v>0</v>
      </c>
      <c r="AJ158" s="86">
        <v>17.21</v>
      </c>
      <c r="AK158" s="86">
        <v>0</v>
      </c>
      <c r="AL158" s="86">
        <v>8.5999999999999993E-2</v>
      </c>
      <c r="AM158" s="86">
        <v>0</v>
      </c>
      <c r="AO158" s="86">
        <v>18.295999999999999</v>
      </c>
      <c r="AP158" s="86">
        <v>18.295999999999999</v>
      </c>
      <c r="AQ158" s="86">
        <v>13.9</v>
      </c>
      <c r="AR158" s="86">
        <v>0</v>
      </c>
      <c r="AS158" s="86">
        <v>0</v>
      </c>
      <c r="AT158" s="97">
        <v>0.75972890249234815</v>
      </c>
      <c r="AX158" s="86">
        <v>8.5999999999999993E-2</v>
      </c>
      <c r="AY158" s="86">
        <v>0</v>
      </c>
      <c r="AZ158" s="86">
        <v>0</v>
      </c>
      <c r="BA158" s="86">
        <v>0</v>
      </c>
      <c r="BC158" s="86">
        <v>0</v>
      </c>
      <c r="BF158" s="86">
        <v>1</v>
      </c>
      <c r="BG158" s="86">
        <v>0</v>
      </c>
      <c r="BH158" s="86">
        <v>0</v>
      </c>
      <c r="BI158" s="86">
        <v>17.21</v>
      </c>
      <c r="BJ158" s="86">
        <v>8.5999999999999993E-2</v>
      </c>
      <c r="BK158" s="86">
        <v>0</v>
      </c>
      <c r="BL158" s="86">
        <v>0</v>
      </c>
      <c r="BM158" s="86">
        <v>0</v>
      </c>
      <c r="BN158" s="86" t="s">
        <v>6</v>
      </c>
      <c r="BO158" s="86" t="s">
        <v>6</v>
      </c>
      <c r="BP158" s="86">
        <v>18.295999999999999</v>
      </c>
      <c r="BS158" s="98">
        <v>5.4656755574989072E-2</v>
      </c>
      <c r="BT158" s="98">
        <v>0</v>
      </c>
      <c r="BU158" s="98">
        <v>4.70048097944906E-3</v>
      </c>
      <c r="BV158" s="98">
        <v>0.94064276344556197</v>
      </c>
      <c r="BX158" s="98">
        <v>1</v>
      </c>
    </row>
    <row r="159" spans="1:76" x14ac:dyDescent="0.35">
      <c r="A159" s="96" t="s">
        <v>241</v>
      </c>
      <c r="B159" s="96" t="s">
        <v>243</v>
      </c>
      <c r="C159" s="86">
        <v>0</v>
      </c>
      <c r="D159" s="86">
        <v>0</v>
      </c>
      <c r="E159" s="86">
        <v>0</v>
      </c>
      <c r="F159" s="86">
        <v>0</v>
      </c>
      <c r="G159" s="86">
        <v>0</v>
      </c>
      <c r="H159" s="86">
        <v>0</v>
      </c>
      <c r="I159" s="86">
        <v>0</v>
      </c>
      <c r="J159" s="86">
        <v>0</v>
      </c>
      <c r="K159" s="86">
        <v>0</v>
      </c>
      <c r="L159" s="86">
        <v>0</v>
      </c>
      <c r="M159" s="86">
        <v>0</v>
      </c>
      <c r="N159" s="86">
        <v>0</v>
      </c>
      <c r="O159" s="86">
        <v>0</v>
      </c>
      <c r="P159" s="86">
        <v>0</v>
      </c>
      <c r="Q159" s="86">
        <v>0</v>
      </c>
      <c r="R159" s="86">
        <v>4.3600000000000003</v>
      </c>
      <c r="S159" s="86">
        <v>0</v>
      </c>
      <c r="T159" s="86">
        <v>0</v>
      </c>
      <c r="U159" s="86">
        <v>0</v>
      </c>
      <c r="V159" s="86">
        <v>0</v>
      </c>
      <c r="W159" s="86">
        <v>0</v>
      </c>
      <c r="X159" s="86">
        <v>0</v>
      </c>
      <c r="Y159" s="86">
        <v>0</v>
      </c>
      <c r="Z159" s="86">
        <v>0</v>
      </c>
      <c r="AA159" s="86">
        <v>0</v>
      </c>
      <c r="AB159" s="86">
        <v>0</v>
      </c>
      <c r="AC159" s="86">
        <v>0</v>
      </c>
      <c r="AD159" s="86">
        <v>0</v>
      </c>
      <c r="AE159" s="86">
        <v>0</v>
      </c>
      <c r="AF159" s="86">
        <v>0</v>
      </c>
      <c r="AG159" s="86">
        <v>0</v>
      </c>
      <c r="AH159" s="86">
        <v>0</v>
      </c>
      <c r="AI159" s="86">
        <v>0</v>
      </c>
      <c r="AJ159" s="86">
        <v>1.454</v>
      </c>
      <c r="AK159" s="86">
        <v>0</v>
      </c>
      <c r="AL159" s="86">
        <v>0.25</v>
      </c>
      <c r="AM159" s="86">
        <v>0</v>
      </c>
      <c r="AO159" s="86">
        <v>6.0640000000000001</v>
      </c>
      <c r="AP159" s="86">
        <v>6.0640000000000001</v>
      </c>
      <c r="AQ159" s="86">
        <v>4.7</v>
      </c>
      <c r="AR159" s="86">
        <v>0</v>
      </c>
      <c r="AS159" s="86">
        <v>0</v>
      </c>
      <c r="AT159" s="97">
        <v>0.77506596306068609</v>
      </c>
      <c r="AX159" s="86">
        <v>0.25</v>
      </c>
      <c r="AY159" s="86">
        <v>0</v>
      </c>
      <c r="AZ159" s="86">
        <v>0</v>
      </c>
      <c r="BA159" s="86">
        <v>4.3600000000000003</v>
      </c>
      <c r="BC159" s="86">
        <v>4.3600000000000003</v>
      </c>
      <c r="BF159" s="86">
        <v>0</v>
      </c>
      <c r="BG159" s="86">
        <v>0</v>
      </c>
      <c r="BH159" s="86">
        <v>4.3600000000000003</v>
      </c>
      <c r="BI159" s="86">
        <v>1.454</v>
      </c>
      <c r="BJ159" s="86">
        <v>0.25</v>
      </c>
      <c r="BK159" s="86">
        <v>0</v>
      </c>
      <c r="BL159" s="86">
        <v>0</v>
      </c>
      <c r="BM159" s="86">
        <v>0</v>
      </c>
      <c r="BN159" s="86" t="s">
        <v>6</v>
      </c>
      <c r="BO159" s="86" t="s">
        <v>6</v>
      </c>
      <c r="BP159" s="86">
        <v>6.0640000000000001</v>
      </c>
      <c r="BS159" s="98">
        <v>0</v>
      </c>
      <c r="BT159" s="98">
        <v>0</v>
      </c>
      <c r="BU159" s="98">
        <v>0.76022427440633245</v>
      </c>
      <c r="BV159" s="98">
        <v>0.23977572559366753</v>
      </c>
      <c r="BX159" s="98">
        <v>1</v>
      </c>
    </row>
    <row r="160" spans="1:76" x14ac:dyDescent="0.35">
      <c r="A160" s="96" t="s">
        <v>241</v>
      </c>
      <c r="B160" s="96" t="s">
        <v>245</v>
      </c>
      <c r="C160" s="86">
        <v>0</v>
      </c>
      <c r="D160" s="86">
        <v>3.9460000000000002</v>
      </c>
      <c r="E160" s="86">
        <v>0</v>
      </c>
      <c r="F160" s="86">
        <v>0</v>
      </c>
      <c r="G160" s="86">
        <v>0</v>
      </c>
      <c r="H160" s="86">
        <v>0</v>
      </c>
      <c r="I160" s="86">
        <v>0</v>
      </c>
      <c r="J160" s="86">
        <v>0</v>
      </c>
      <c r="K160" s="86">
        <v>0</v>
      </c>
      <c r="L160" s="86">
        <v>0</v>
      </c>
      <c r="M160" s="86">
        <v>0</v>
      </c>
      <c r="N160" s="86">
        <v>0</v>
      </c>
      <c r="O160" s="86">
        <v>0</v>
      </c>
      <c r="P160" s="86">
        <v>0</v>
      </c>
      <c r="Q160" s="86">
        <v>0</v>
      </c>
      <c r="R160" s="86">
        <v>7.681</v>
      </c>
      <c r="S160" s="86">
        <v>0</v>
      </c>
      <c r="T160" s="86">
        <v>0</v>
      </c>
      <c r="U160" s="86">
        <v>0</v>
      </c>
      <c r="V160" s="86">
        <v>0</v>
      </c>
      <c r="W160" s="86">
        <v>3.52</v>
      </c>
      <c r="X160" s="86">
        <v>0</v>
      </c>
      <c r="Y160" s="86">
        <v>0</v>
      </c>
      <c r="Z160" s="86">
        <v>0</v>
      </c>
      <c r="AA160" s="86">
        <v>0</v>
      </c>
      <c r="AB160" s="86">
        <v>0</v>
      </c>
      <c r="AC160" s="86">
        <v>0</v>
      </c>
      <c r="AD160" s="86">
        <v>0</v>
      </c>
      <c r="AE160" s="86">
        <v>0</v>
      </c>
      <c r="AF160" s="86">
        <v>0.78500000000000003</v>
      </c>
      <c r="AG160" s="86">
        <v>0</v>
      </c>
      <c r="AH160" s="86">
        <v>0</v>
      </c>
      <c r="AI160" s="86">
        <v>0</v>
      </c>
      <c r="AJ160" s="86">
        <v>75.5</v>
      </c>
      <c r="AK160" s="86">
        <v>0</v>
      </c>
      <c r="AL160" s="86">
        <v>2.1419999999999999</v>
      </c>
      <c r="AM160" s="86">
        <v>0</v>
      </c>
      <c r="AO160" s="86">
        <v>93.573999999999998</v>
      </c>
      <c r="AP160" s="86">
        <v>93.573999999999998</v>
      </c>
      <c r="AQ160" s="86">
        <v>79.8</v>
      </c>
      <c r="AR160" s="86">
        <v>0</v>
      </c>
      <c r="AS160" s="86">
        <v>0</v>
      </c>
      <c r="AT160" s="97">
        <v>0.85280099172847157</v>
      </c>
      <c r="AX160" s="86">
        <v>2.927</v>
      </c>
      <c r="AY160" s="86">
        <v>0</v>
      </c>
      <c r="AZ160" s="86">
        <v>0</v>
      </c>
      <c r="BA160" s="86">
        <v>7.681</v>
      </c>
      <c r="BC160" s="86">
        <v>11.201000000000001</v>
      </c>
      <c r="BF160" s="86">
        <v>3.9460000000000002</v>
      </c>
      <c r="BG160" s="86">
        <v>0</v>
      </c>
      <c r="BH160" s="86">
        <v>11.201000000000001</v>
      </c>
      <c r="BI160" s="86">
        <v>75.5</v>
      </c>
      <c r="BJ160" s="86">
        <v>2.927</v>
      </c>
      <c r="BK160" s="86">
        <v>0</v>
      </c>
      <c r="BL160" s="86">
        <v>0</v>
      </c>
      <c r="BM160" s="86">
        <v>0</v>
      </c>
      <c r="BN160" s="86" t="s">
        <v>6</v>
      </c>
      <c r="BO160" s="86" t="s">
        <v>6</v>
      </c>
      <c r="BP160" s="86">
        <v>93.574000000000012</v>
      </c>
      <c r="BS160" s="98">
        <v>4.2169833500758751E-2</v>
      </c>
      <c r="BT160" s="98">
        <v>0</v>
      </c>
      <c r="BU160" s="98">
        <v>0.15098211041528628</v>
      </c>
      <c r="BV160" s="98">
        <v>0.80684805608395482</v>
      </c>
      <c r="BX160" s="98">
        <v>0.99999999999999989</v>
      </c>
    </row>
    <row r="161" spans="1:76" x14ac:dyDescent="0.35">
      <c r="A161" s="96" t="s">
        <v>241</v>
      </c>
      <c r="B161" s="96" t="s">
        <v>246</v>
      </c>
      <c r="C161" s="86">
        <v>0</v>
      </c>
      <c r="D161" s="86">
        <v>0.11</v>
      </c>
      <c r="E161" s="86">
        <v>0</v>
      </c>
      <c r="F161" s="86">
        <v>0</v>
      </c>
      <c r="G161" s="86">
        <v>0</v>
      </c>
      <c r="H161" s="86">
        <v>0</v>
      </c>
      <c r="I161" s="86">
        <v>0</v>
      </c>
      <c r="J161" s="86">
        <v>0</v>
      </c>
      <c r="K161" s="86">
        <v>0</v>
      </c>
      <c r="L161" s="86">
        <v>0</v>
      </c>
      <c r="M161" s="86">
        <v>0</v>
      </c>
      <c r="N161" s="86">
        <v>0</v>
      </c>
      <c r="O161" s="86">
        <v>0</v>
      </c>
      <c r="P161" s="86">
        <v>0</v>
      </c>
      <c r="Q161" s="86">
        <v>0</v>
      </c>
      <c r="R161" s="86">
        <v>0</v>
      </c>
      <c r="S161" s="86">
        <v>0</v>
      </c>
      <c r="T161" s="86">
        <v>0</v>
      </c>
      <c r="U161" s="86">
        <v>0</v>
      </c>
      <c r="V161" s="86">
        <v>0</v>
      </c>
      <c r="W161" s="86">
        <v>0</v>
      </c>
      <c r="X161" s="86">
        <v>0</v>
      </c>
      <c r="Y161" s="86">
        <v>0</v>
      </c>
      <c r="Z161" s="86">
        <v>0</v>
      </c>
      <c r="AA161" s="86">
        <v>0</v>
      </c>
      <c r="AB161" s="86">
        <v>0</v>
      </c>
      <c r="AC161" s="86">
        <v>0.45</v>
      </c>
      <c r="AD161" s="86">
        <v>0</v>
      </c>
      <c r="AE161" s="86">
        <v>0</v>
      </c>
      <c r="AF161" s="86">
        <v>0</v>
      </c>
      <c r="AG161" s="86">
        <v>0</v>
      </c>
      <c r="AH161" s="86">
        <v>0</v>
      </c>
      <c r="AI161" s="86">
        <v>0</v>
      </c>
      <c r="AJ161" s="86">
        <v>3.34</v>
      </c>
      <c r="AK161" s="86">
        <v>0</v>
      </c>
      <c r="AL161" s="86">
        <v>3.3000000000000002E-2</v>
      </c>
      <c r="AM161" s="86">
        <v>0</v>
      </c>
      <c r="AO161" s="86">
        <v>3.9329999999999998</v>
      </c>
      <c r="AP161" s="86">
        <v>3.9329999999999998</v>
      </c>
      <c r="AQ161" s="86">
        <v>3.7</v>
      </c>
      <c r="AR161" s="86">
        <v>0</v>
      </c>
      <c r="AS161" s="86">
        <v>0</v>
      </c>
      <c r="AT161" s="97">
        <v>0.94075769132977383</v>
      </c>
      <c r="AX161" s="86">
        <v>3.3000000000000002E-2</v>
      </c>
      <c r="AY161" s="86">
        <v>0</v>
      </c>
      <c r="AZ161" s="86">
        <v>0</v>
      </c>
      <c r="BA161" s="86">
        <v>0</v>
      </c>
      <c r="BC161" s="86">
        <v>0.45</v>
      </c>
      <c r="BF161" s="86">
        <v>0.11</v>
      </c>
      <c r="BG161" s="86">
        <v>0</v>
      </c>
      <c r="BH161" s="86">
        <v>0.45</v>
      </c>
      <c r="BI161" s="86">
        <v>3.34</v>
      </c>
      <c r="BJ161" s="86">
        <v>3.3000000000000002E-2</v>
      </c>
      <c r="BK161" s="86">
        <v>0</v>
      </c>
      <c r="BL161" s="86">
        <v>0</v>
      </c>
      <c r="BM161" s="86">
        <v>0</v>
      </c>
      <c r="BN161" s="86" t="s">
        <v>6</v>
      </c>
      <c r="BO161" s="86" t="s">
        <v>6</v>
      </c>
      <c r="BP161" s="86">
        <v>3.9329999999999998</v>
      </c>
      <c r="BS161" s="98">
        <v>2.7968471904398679E-2</v>
      </c>
      <c r="BT161" s="98">
        <v>0</v>
      </c>
      <c r="BU161" s="98">
        <v>0.12280701754385966</v>
      </c>
      <c r="BV161" s="98">
        <v>0.84922451055174164</v>
      </c>
      <c r="BX161" s="98">
        <v>1</v>
      </c>
    </row>
    <row r="162" spans="1:76" x14ac:dyDescent="0.35">
      <c r="A162" s="96" t="s">
        <v>247</v>
      </c>
      <c r="B162" s="96" t="s">
        <v>248</v>
      </c>
      <c r="C162" s="86">
        <v>0</v>
      </c>
      <c r="D162" s="86">
        <v>0.85</v>
      </c>
      <c r="E162" s="86">
        <v>0</v>
      </c>
      <c r="F162" s="86">
        <v>0</v>
      </c>
      <c r="G162" s="86">
        <v>0</v>
      </c>
      <c r="H162" s="86">
        <v>0</v>
      </c>
      <c r="I162" s="86">
        <v>114.28700000000001</v>
      </c>
      <c r="J162" s="86">
        <v>0</v>
      </c>
      <c r="K162" s="86">
        <v>0</v>
      </c>
      <c r="L162" s="86">
        <v>38.453000000000003</v>
      </c>
      <c r="M162" s="86">
        <v>0</v>
      </c>
      <c r="N162" s="86">
        <v>29.549900000000001</v>
      </c>
      <c r="O162" s="86">
        <v>0</v>
      </c>
      <c r="P162" s="86">
        <v>13.15</v>
      </c>
      <c r="Q162" s="86">
        <v>0</v>
      </c>
      <c r="R162" s="86">
        <v>2.4500000000000002</v>
      </c>
      <c r="S162" s="86">
        <v>0</v>
      </c>
      <c r="T162" s="86">
        <v>0</v>
      </c>
      <c r="U162" s="86">
        <v>0</v>
      </c>
      <c r="V162" s="86">
        <v>0</v>
      </c>
      <c r="W162" s="86">
        <v>0</v>
      </c>
      <c r="X162" s="86">
        <v>0</v>
      </c>
      <c r="Y162" s="86">
        <v>0</v>
      </c>
      <c r="Z162" s="86">
        <v>0</v>
      </c>
      <c r="AA162" s="86">
        <v>0</v>
      </c>
      <c r="AB162" s="86">
        <v>0</v>
      </c>
      <c r="AC162" s="86">
        <v>0</v>
      </c>
      <c r="AD162" s="86">
        <v>0</v>
      </c>
      <c r="AE162" s="86">
        <v>0</v>
      </c>
      <c r="AF162" s="86">
        <v>0</v>
      </c>
      <c r="AG162" s="86">
        <v>0</v>
      </c>
      <c r="AH162" s="86">
        <v>0</v>
      </c>
      <c r="AI162" s="86">
        <v>0</v>
      </c>
      <c r="AJ162" s="86">
        <v>0</v>
      </c>
      <c r="AK162" s="86">
        <v>0</v>
      </c>
      <c r="AL162" s="86">
        <v>4.1130000000000004</v>
      </c>
      <c r="AM162" s="86">
        <v>0</v>
      </c>
      <c r="AO162" s="86">
        <v>202.85290000000001</v>
      </c>
      <c r="AP162" s="86">
        <v>202.85290000000001</v>
      </c>
      <c r="AQ162" s="86">
        <v>137.1</v>
      </c>
      <c r="AR162" s="86">
        <v>12.7</v>
      </c>
      <c r="AS162" s="86">
        <v>0</v>
      </c>
      <c r="AT162" s="97">
        <v>0.67585920635100605</v>
      </c>
      <c r="AX162" s="86">
        <v>4.1130000000000004</v>
      </c>
      <c r="AY162" s="86">
        <v>0</v>
      </c>
      <c r="AZ162" s="86">
        <v>42.6999</v>
      </c>
      <c r="BA162" s="86">
        <v>2.4500000000000002</v>
      </c>
      <c r="BC162" s="86">
        <v>83.60290000000002</v>
      </c>
      <c r="BF162" s="86">
        <v>0.85</v>
      </c>
      <c r="BG162" s="86">
        <v>0</v>
      </c>
      <c r="BH162" s="86">
        <v>45.149900000000002</v>
      </c>
      <c r="BI162" s="86">
        <v>152.74</v>
      </c>
      <c r="BJ162" s="86">
        <v>4.1130000000000004</v>
      </c>
      <c r="BK162" s="86">
        <v>0.3</v>
      </c>
      <c r="BL162" s="86">
        <v>0</v>
      </c>
      <c r="BM162" s="86">
        <v>0</v>
      </c>
      <c r="BN162" s="86" t="s">
        <v>6</v>
      </c>
      <c r="BO162" s="86" t="s">
        <v>6</v>
      </c>
      <c r="BP162" s="86">
        <v>202.85290000000001</v>
      </c>
      <c r="BS162" s="98">
        <v>1.0272961342923862E-2</v>
      </c>
      <c r="BT162" s="98">
        <v>0</v>
      </c>
      <c r="BU162" s="98">
        <v>0.2367676281679976</v>
      </c>
      <c r="BV162" s="98">
        <v>0.75295941048907855</v>
      </c>
      <c r="BX162" s="98">
        <v>1</v>
      </c>
    </row>
    <row r="163" spans="1:76" x14ac:dyDescent="0.35">
      <c r="A163" s="96" t="s">
        <v>249</v>
      </c>
      <c r="B163" s="96" t="s">
        <v>250</v>
      </c>
      <c r="C163" s="86">
        <v>0</v>
      </c>
      <c r="D163" s="86">
        <v>2.4E-2</v>
      </c>
      <c r="E163" s="86">
        <v>0</v>
      </c>
      <c r="F163" s="86">
        <v>0</v>
      </c>
      <c r="G163" s="86">
        <v>0</v>
      </c>
      <c r="H163" s="86">
        <v>0</v>
      </c>
      <c r="I163" s="86">
        <v>0</v>
      </c>
      <c r="J163" s="86">
        <v>0</v>
      </c>
      <c r="K163" s="86">
        <v>0</v>
      </c>
      <c r="L163" s="86">
        <v>0</v>
      </c>
      <c r="M163" s="86">
        <v>0</v>
      </c>
      <c r="N163" s="86">
        <v>0</v>
      </c>
      <c r="O163" s="86">
        <v>0</v>
      </c>
      <c r="P163" s="86">
        <v>0</v>
      </c>
      <c r="Q163" s="86">
        <v>0</v>
      </c>
      <c r="R163" s="86">
        <v>1.635</v>
      </c>
      <c r="S163" s="86">
        <v>0</v>
      </c>
      <c r="T163" s="86">
        <v>0</v>
      </c>
      <c r="U163" s="86">
        <v>9.6750000000000007</v>
      </c>
      <c r="V163" s="86">
        <v>0</v>
      </c>
      <c r="W163" s="86">
        <v>0</v>
      </c>
      <c r="X163" s="86">
        <v>0</v>
      </c>
      <c r="Y163" s="86">
        <v>0</v>
      </c>
      <c r="Z163" s="86">
        <v>0</v>
      </c>
      <c r="AA163" s="86">
        <v>0</v>
      </c>
      <c r="AB163" s="86">
        <v>0</v>
      </c>
      <c r="AC163" s="86">
        <v>0</v>
      </c>
      <c r="AD163" s="86">
        <v>0</v>
      </c>
      <c r="AE163" s="86">
        <v>0</v>
      </c>
      <c r="AF163" s="86">
        <v>0</v>
      </c>
      <c r="AG163" s="86">
        <v>0</v>
      </c>
      <c r="AH163" s="86">
        <v>0</v>
      </c>
      <c r="AI163" s="86">
        <v>0</v>
      </c>
      <c r="AJ163" s="86">
        <v>0</v>
      </c>
      <c r="AK163" s="86">
        <v>0</v>
      </c>
      <c r="AL163" s="86">
        <v>0.158</v>
      </c>
      <c r="AM163" s="86">
        <v>0</v>
      </c>
      <c r="AO163" s="86">
        <v>11.492000000000001</v>
      </c>
      <c r="AP163" s="86">
        <v>11.492000000000001</v>
      </c>
      <c r="AQ163" s="86">
        <v>7.2960000000000003</v>
      </c>
      <c r="AR163" s="86">
        <v>0</v>
      </c>
      <c r="AS163" s="86">
        <v>0</v>
      </c>
      <c r="AT163" s="97">
        <v>0.63487643578141317</v>
      </c>
      <c r="AX163" s="86">
        <v>0.158</v>
      </c>
      <c r="AY163" s="86">
        <v>0</v>
      </c>
      <c r="AZ163" s="86">
        <v>0</v>
      </c>
      <c r="BA163" s="86">
        <v>11.31</v>
      </c>
      <c r="BC163" s="86">
        <v>11.31</v>
      </c>
      <c r="BF163" s="86">
        <v>2.4E-2</v>
      </c>
      <c r="BG163" s="86">
        <v>0</v>
      </c>
      <c r="BH163" s="86">
        <v>11.31</v>
      </c>
      <c r="BI163" s="86">
        <v>0</v>
      </c>
      <c r="BJ163" s="86">
        <v>0.158</v>
      </c>
      <c r="BK163" s="86">
        <v>0</v>
      </c>
      <c r="BL163" s="86">
        <v>0</v>
      </c>
      <c r="BM163" s="86">
        <v>0</v>
      </c>
      <c r="BN163" s="86" t="s">
        <v>6</v>
      </c>
      <c r="BO163" s="86" t="s">
        <v>6</v>
      </c>
      <c r="BP163" s="86">
        <v>11.491999999999999</v>
      </c>
      <c r="BS163" s="98">
        <v>2.0884093282283328E-3</v>
      </c>
      <c r="BT163" s="98">
        <v>0</v>
      </c>
      <c r="BU163" s="98">
        <v>0.99791159067177171</v>
      </c>
      <c r="BV163" s="98">
        <v>0</v>
      </c>
      <c r="BX163" s="98">
        <v>1</v>
      </c>
    </row>
    <row r="164" spans="1:76" x14ac:dyDescent="0.35">
      <c r="A164" s="96" t="s">
        <v>249</v>
      </c>
      <c r="B164" s="96" t="s">
        <v>251</v>
      </c>
      <c r="C164" s="86">
        <v>0</v>
      </c>
      <c r="D164" s="86">
        <v>7.2999999999999995E-2</v>
      </c>
      <c r="E164" s="86">
        <v>0</v>
      </c>
      <c r="F164" s="86">
        <v>0</v>
      </c>
      <c r="G164" s="86">
        <v>0</v>
      </c>
      <c r="H164" s="86">
        <v>0</v>
      </c>
      <c r="I164" s="86">
        <v>0</v>
      </c>
      <c r="J164" s="86">
        <v>0</v>
      </c>
      <c r="K164" s="86">
        <v>0</v>
      </c>
      <c r="L164" s="86">
        <v>0</v>
      </c>
      <c r="M164" s="86">
        <v>0</v>
      </c>
      <c r="N164" s="86">
        <v>0</v>
      </c>
      <c r="O164" s="86">
        <v>0</v>
      </c>
      <c r="P164" s="86">
        <v>10.478999999999999</v>
      </c>
      <c r="Q164" s="86">
        <v>0</v>
      </c>
      <c r="R164" s="86">
        <v>1.6479999999999999</v>
      </c>
      <c r="S164" s="86">
        <v>0</v>
      </c>
      <c r="T164" s="86">
        <v>0</v>
      </c>
      <c r="U164" s="86">
        <v>0</v>
      </c>
      <c r="V164" s="86">
        <v>0</v>
      </c>
      <c r="W164" s="86">
        <v>0</v>
      </c>
      <c r="X164" s="86">
        <v>0</v>
      </c>
      <c r="Y164" s="86">
        <v>0</v>
      </c>
      <c r="Z164" s="86">
        <v>0</v>
      </c>
      <c r="AA164" s="86">
        <v>0</v>
      </c>
      <c r="AB164" s="86">
        <v>0</v>
      </c>
      <c r="AC164" s="86">
        <v>0</v>
      </c>
      <c r="AD164" s="86">
        <v>0</v>
      </c>
      <c r="AE164" s="86">
        <v>0</v>
      </c>
      <c r="AF164" s="86">
        <v>0</v>
      </c>
      <c r="AG164" s="86">
        <v>0</v>
      </c>
      <c r="AH164" s="86">
        <v>0</v>
      </c>
      <c r="AI164" s="86">
        <v>1.036</v>
      </c>
      <c r="AJ164" s="86">
        <v>0</v>
      </c>
      <c r="AK164" s="86">
        <v>0</v>
      </c>
      <c r="AL164" s="86">
        <v>0.44700000000000001</v>
      </c>
      <c r="AM164" s="86">
        <v>0</v>
      </c>
      <c r="AO164" s="86">
        <v>13.682999999999998</v>
      </c>
      <c r="AP164" s="86">
        <v>13.682999999999998</v>
      </c>
      <c r="AQ164" s="86">
        <v>10.243</v>
      </c>
      <c r="AR164" s="86">
        <v>0</v>
      </c>
      <c r="AS164" s="86">
        <v>0</v>
      </c>
      <c r="AT164" s="97">
        <v>0.74859314477819205</v>
      </c>
      <c r="AX164" s="86">
        <v>0.44700000000000001</v>
      </c>
      <c r="AY164" s="86">
        <v>0</v>
      </c>
      <c r="AZ164" s="86">
        <v>10.478999999999999</v>
      </c>
      <c r="BA164" s="86">
        <v>1.6479999999999999</v>
      </c>
      <c r="BC164" s="86">
        <v>12.126999999999999</v>
      </c>
      <c r="BF164" s="86">
        <v>7.2999999999999995E-2</v>
      </c>
      <c r="BG164" s="86">
        <v>0</v>
      </c>
      <c r="BH164" s="86">
        <v>12.126999999999999</v>
      </c>
      <c r="BI164" s="86">
        <v>1.036</v>
      </c>
      <c r="BJ164" s="86">
        <v>0.44700000000000001</v>
      </c>
      <c r="BK164" s="86">
        <v>0</v>
      </c>
      <c r="BL164" s="86">
        <v>0</v>
      </c>
      <c r="BM164" s="86">
        <v>0</v>
      </c>
      <c r="BN164" s="86" t="s">
        <v>6</v>
      </c>
      <c r="BO164" s="86" t="s">
        <v>6</v>
      </c>
      <c r="BP164" s="86">
        <v>13.682999999999998</v>
      </c>
      <c r="BS164" s="98">
        <v>5.3350873346488343E-3</v>
      </c>
      <c r="BT164" s="98">
        <v>0</v>
      </c>
      <c r="BU164" s="98">
        <v>0.91895052254622522</v>
      </c>
      <c r="BV164" s="98">
        <v>7.5714390119125938E-2</v>
      </c>
      <c r="BX164" s="98">
        <v>1</v>
      </c>
    </row>
    <row r="165" spans="1:76" x14ac:dyDescent="0.35">
      <c r="A165" s="96" t="s">
        <v>249</v>
      </c>
      <c r="B165" s="96" t="s">
        <v>252</v>
      </c>
      <c r="C165" s="86">
        <v>0</v>
      </c>
      <c r="D165" s="86">
        <v>0.21</v>
      </c>
      <c r="E165" s="86">
        <v>0</v>
      </c>
      <c r="F165" s="86">
        <v>0</v>
      </c>
      <c r="G165" s="86">
        <v>0</v>
      </c>
      <c r="H165" s="86">
        <v>0</v>
      </c>
      <c r="I165" s="86">
        <v>0</v>
      </c>
      <c r="J165" s="86">
        <v>0</v>
      </c>
      <c r="K165" s="86">
        <v>0</v>
      </c>
      <c r="L165" s="86">
        <v>0</v>
      </c>
      <c r="M165" s="86">
        <v>16.2</v>
      </c>
      <c r="N165" s="86">
        <v>50.8</v>
      </c>
      <c r="O165" s="86">
        <v>0</v>
      </c>
      <c r="P165" s="86">
        <v>0</v>
      </c>
      <c r="Q165" s="86">
        <v>0</v>
      </c>
      <c r="R165" s="86">
        <v>0</v>
      </c>
      <c r="S165" s="86">
        <v>0</v>
      </c>
      <c r="T165" s="86">
        <v>0</v>
      </c>
      <c r="U165" s="86">
        <v>0</v>
      </c>
      <c r="V165" s="86">
        <v>0</v>
      </c>
      <c r="W165" s="86">
        <v>0</v>
      </c>
      <c r="X165" s="86">
        <v>0</v>
      </c>
      <c r="Y165" s="86">
        <v>0</v>
      </c>
      <c r="Z165" s="86">
        <v>0</v>
      </c>
      <c r="AA165" s="86">
        <v>0</v>
      </c>
      <c r="AB165" s="86">
        <v>0</v>
      </c>
      <c r="AC165" s="86">
        <v>0</v>
      </c>
      <c r="AD165" s="86">
        <v>0</v>
      </c>
      <c r="AE165" s="86">
        <v>0</v>
      </c>
      <c r="AF165" s="86">
        <v>0</v>
      </c>
      <c r="AG165" s="86">
        <v>0</v>
      </c>
      <c r="AH165" s="86">
        <v>0</v>
      </c>
      <c r="AI165" s="86">
        <v>12.016999999999999</v>
      </c>
      <c r="AJ165" s="86">
        <v>0</v>
      </c>
      <c r="AK165" s="86">
        <v>0</v>
      </c>
      <c r="AL165" s="86">
        <v>2.0859000000000001</v>
      </c>
      <c r="AM165" s="86">
        <v>0</v>
      </c>
      <c r="AO165" s="86">
        <v>81.312899999999985</v>
      </c>
      <c r="AP165" s="86">
        <v>81.312899999999985</v>
      </c>
      <c r="AQ165" s="86">
        <v>59.915999999999997</v>
      </c>
      <c r="AR165" s="86">
        <v>0</v>
      </c>
      <c r="AS165" s="86">
        <v>0</v>
      </c>
      <c r="AT165" s="97">
        <v>0.73685725143242964</v>
      </c>
      <c r="AX165" s="86">
        <v>2.0859000000000001</v>
      </c>
      <c r="AY165" s="86">
        <v>0</v>
      </c>
      <c r="AZ165" s="86">
        <v>67</v>
      </c>
      <c r="BA165" s="86">
        <v>0</v>
      </c>
      <c r="BC165" s="86">
        <v>67</v>
      </c>
      <c r="BF165" s="86">
        <v>0.21</v>
      </c>
      <c r="BG165" s="86">
        <v>0</v>
      </c>
      <c r="BH165" s="86">
        <v>67</v>
      </c>
      <c r="BI165" s="86">
        <v>12.016999999999999</v>
      </c>
      <c r="BJ165" s="86">
        <v>2.0859000000000001</v>
      </c>
      <c r="BK165" s="86">
        <v>0</v>
      </c>
      <c r="BL165" s="86">
        <v>0</v>
      </c>
      <c r="BM165" s="86">
        <v>0</v>
      </c>
      <c r="BN165" s="86" t="s">
        <v>6</v>
      </c>
      <c r="BO165" s="86" t="s">
        <v>6</v>
      </c>
      <c r="BP165" s="86">
        <v>81.312899999999985</v>
      </c>
      <c r="BS165" s="98">
        <v>2.5826160424729659E-3</v>
      </c>
      <c r="BT165" s="98">
        <v>0</v>
      </c>
      <c r="BU165" s="98">
        <v>0.84963025546991944</v>
      </c>
      <c r="BV165" s="98">
        <v>0.14778712848760778</v>
      </c>
      <c r="BX165" s="98">
        <v>1.0000000000000002</v>
      </c>
    </row>
    <row r="166" spans="1:76" x14ac:dyDescent="0.35">
      <c r="A166" s="96" t="s">
        <v>253</v>
      </c>
      <c r="B166" s="96" t="s">
        <v>254</v>
      </c>
      <c r="C166" s="86">
        <v>0</v>
      </c>
      <c r="D166" s="86">
        <v>55.7</v>
      </c>
      <c r="E166" s="86">
        <v>0</v>
      </c>
      <c r="F166" s="86">
        <v>2.5</v>
      </c>
      <c r="G166" s="86">
        <v>0</v>
      </c>
      <c r="H166" s="86">
        <v>0</v>
      </c>
      <c r="I166" s="86">
        <v>0</v>
      </c>
      <c r="J166" s="86">
        <v>0</v>
      </c>
      <c r="K166" s="86">
        <v>757.9</v>
      </c>
      <c r="L166" s="86">
        <v>0</v>
      </c>
      <c r="M166" s="86">
        <v>0</v>
      </c>
      <c r="N166" s="86">
        <v>0</v>
      </c>
      <c r="O166" s="86">
        <v>0</v>
      </c>
      <c r="P166" s="86">
        <v>0</v>
      </c>
      <c r="Q166" s="86">
        <v>0</v>
      </c>
      <c r="R166" s="86">
        <v>41.2</v>
      </c>
      <c r="S166" s="86">
        <v>0</v>
      </c>
      <c r="T166" s="86">
        <v>0</v>
      </c>
      <c r="U166" s="86">
        <v>0</v>
      </c>
      <c r="V166" s="86">
        <v>0</v>
      </c>
      <c r="W166" s="86">
        <v>0.5</v>
      </c>
      <c r="X166" s="86">
        <v>0</v>
      </c>
      <c r="Y166" s="86">
        <v>0</v>
      </c>
      <c r="Z166" s="86">
        <v>0</v>
      </c>
      <c r="AA166" s="86">
        <v>0</v>
      </c>
      <c r="AB166" s="86">
        <v>0</v>
      </c>
      <c r="AC166" s="86">
        <v>0</v>
      </c>
      <c r="AD166" s="86">
        <v>0</v>
      </c>
      <c r="AE166" s="86">
        <v>0</v>
      </c>
      <c r="AF166" s="86">
        <v>18.3</v>
      </c>
      <c r="AG166" s="86">
        <v>0</v>
      </c>
      <c r="AH166" s="86">
        <v>0</v>
      </c>
      <c r="AI166" s="86">
        <v>0</v>
      </c>
      <c r="AJ166" s="86">
        <v>0</v>
      </c>
      <c r="AK166" s="86">
        <v>0</v>
      </c>
      <c r="AL166" s="86">
        <v>27.5</v>
      </c>
      <c r="AM166" s="86">
        <v>0</v>
      </c>
      <c r="AO166" s="86">
        <v>903.6</v>
      </c>
      <c r="AP166" s="86">
        <v>903.6</v>
      </c>
      <c r="AQ166" s="86">
        <v>765</v>
      </c>
      <c r="AR166" s="86">
        <v>0</v>
      </c>
      <c r="AS166" s="86">
        <v>0</v>
      </c>
      <c r="AT166" s="97">
        <v>0.84661354581673309</v>
      </c>
      <c r="AX166" s="86">
        <v>45.8</v>
      </c>
      <c r="AY166" s="86">
        <v>0</v>
      </c>
      <c r="AZ166" s="86">
        <v>0</v>
      </c>
      <c r="BA166" s="86">
        <v>41.2</v>
      </c>
      <c r="BC166" s="86">
        <v>41.7</v>
      </c>
      <c r="BF166" s="86">
        <v>58.2</v>
      </c>
      <c r="BG166" s="86">
        <v>0</v>
      </c>
      <c r="BH166" s="86">
        <v>41.7</v>
      </c>
      <c r="BI166" s="86">
        <v>757.9</v>
      </c>
      <c r="BJ166" s="86">
        <v>45.8</v>
      </c>
      <c r="BK166" s="86">
        <v>6.0999999999999999E-2</v>
      </c>
      <c r="BL166" s="86">
        <v>0</v>
      </c>
      <c r="BM166" s="86">
        <v>0</v>
      </c>
      <c r="BN166" s="86" t="s">
        <v>6</v>
      </c>
      <c r="BO166" s="86" t="s">
        <v>6</v>
      </c>
      <c r="BP166" s="86">
        <v>903.59999999999991</v>
      </c>
      <c r="BS166" s="98">
        <v>6.7500885347498901E-2</v>
      </c>
      <c r="BT166" s="98">
        <v>0</v>
      </c>
      <c r="BU166" s="98">
        <v>9.3743027888446226E-2</v>
      </c>
      <c r="BV166" s="98">
        <v>0.838756086764055</v>
      </c>
      <c r="BX166" s="98">
        <v>1</v>
      </c>
    </row>
    <row r="167" spans="1:76" x14ac:dyDescent="0.35">
      <c r="A167" s="96" t="s">
        <v>253</v>
      </c>
      <c r="B167" s="96" t="s">
        <v>256</v>
      </c>
      <c r="C167" s="86">
        <v>0</v>
      </c>
      <c r="D167" s="86">
        <v>0</v>
      </c>
      <c r="E167" s="86">
        <v>0</v>
      </c>
      <c r="F167" s="86">
        <v>0</v>
      </c>
      <c r="G167" s="86">
        <v>0</v>
      </c>
      <c r="H167" s="86">
        <v>0</v>
      </c>
      <c r="I167" s="86">
        <v>0</v>
      </c>
      <c r="J167" s="86">
        <v>0</v>
      </c>
      <c r="K167" s="86">
        <v>9.3000000000000007</v>
      </c>
      <c r="L167" s="86">
        <v>0</v>
      </c>
      <c r="M167" s="86">
        <v>0</v>
      </c>
      <c r="N167" s="86">
        <v>0</v>
      </c>
      <c r="O167" s="86">
        <v>0</v>
      </c>
      <c r="P167" s="86">
        <v>0</v>
      </c>
      <c r="Q167" s="86">
        <v>0</v>
      </c>
      <c r="R167" s="86">
        <v>0.59</v>
      </c>
      <c r="S167" s="86">
        <v>0</v>
      </c>
      <c r="T167" s="86">
        <v>0</v>
      </c>
      <c r="U167" s="86">
        <v>0</v>
      </c>
      <c r="V167" s="86">
        <v>0</v>
      </c>
      <c r="W167" s="86">
        <v>0.01</v>
      </c>
      <c r="X167" s="86">
        <v>0</v>
      </c>
      <c r="Y167" s="86">
        <v>0</v>
      </c>
      <c r="Z167" s="86">
        <v>0</v>
      </c>
      <c r="AA167" s="86">
        <v>0</v>
      </c>
      <c r="AB167" s="86">
        <v>0</v>
      </c>
      <c r="AC167" s="86">
        <v>0</v>
      </c>
      <c r="AD167" s="86">
        <v>0</v>
      </c>
      <c r="AE167" s="86">
        <v>0</v>
      </c>
      <c r="AF167" s="86">
        <v>0.23</v>
      </c>
      <c r="AG167" s="86">
        <v>0</v>
      </c>
      <c r="AH167" s="86">
        <v>0</v>
      </c>
      <c r="AI167" s="86">
        <v>0</v>
      </c>
      <c r="AJ167" s="86">
        <v>0</v>
      </c>
      <c r="AK167" s="86">
        <v>0</v>
      </c>
      <c r="AL167" s="86">
        <v>0.27</v>
      </c>
      <c r="AM167" s="86">
        <v>0</v>
      </c>
      <c r="AO167" s="86">
        <v>10.4</v>
      </c>
      <c r="AP167" s="86">
        <v>10.4</v>
      </c>
      <c r="AQ167" s="86">
        <v>8.94</v>
      </c>
      <c r="AR167" s="86">
        <v>0</v>
      </c>
      <c r="AS167" s="86">
        <v>0</v>
      </c>
      <c r="AT167" s="97">
        <v>0.85961538461538456</v>
      </c>
      <c r="AX167" s="86">
        <v>0.5</v>
      </c>
      <c r="AY167" s="86">
        <v>0</v>
      </c>
      <c r="AZ167" s="86">
        <v>0</v>
      </c>
      <c r="BA167" s="86">
        <v>0.59</v>
      </c>
      <c r="BC167" s="86">
        <v>0.6</v>
      </c>
      <c r="BF167" s="86">
        <v>0</v>
      </c>
      <c r="BG167" s="86">
        <v>0</v>
      </c>
      <c r="BH167" s="86">
        <v>0.6</v>
      </c>
      <c r="BI167" s="86">
        <v>9.3000000000000007</v>
      </c>
      <c r="BJ167" s="86">
        <v>0.5</v>
      </c>
      <c r="BK167" s="86">
        <v>0</v>
      </c>
      <c r="BL167" s="86">
        <v>0</v>
      </c>
      <c r="BM167" s="86">
        <v>0</v>
      </c>
      <c r="BN167" s="86" t="s">
        <v>6</v>
      </c>
      <c r="BO167" s="86" t="s">
        <v>6</v>
      </c>
      <c r="BP167" s="86">
        <v>10.4</v>
      </c>
      <c r="BS167" s="98">
        <v>0</v>
      </c>
      <c r="BT167" s="98">
        <v>0</v>
      </c>
      <c r="BU167" s="98">
        <v>0.10576923076923077</v>
      </c>
      <c r="BV167" s="98">
        <v>0.89423076923076927</v>
      </c>
      <c r="BX167" s="98">
        <v>1</v>
      </c>
    </row>
    <row r="168" spans="1:76" x14ac:dyDescent="0.35">
      <c r="A168" s="96" t="s">
        <v>253</v>
      </c>
      <c r="B168" s="96" t="s">
        <v>257</v>
      </c>
      <c r="C168" s="86">
        <v>0</v>
      </c>
      <c r="D168" s="86">
        <v>0.8</v>
      </c>
      <c r="E168" s="86">
        <v>0</v>
      </c>
      <c r="F168" s="86">
        <v>0</v>
      </c>
      <c r="G168" s="86">
        <v>0</v>
      </c>
      <c r="H168" s="86">
        <v>0</v>
      </c>
      <c r="I168" s="86">
        <v>0</v>
      </c>
      <c r="J168" s="86">
        <v>0</v>
      </c>
      <c r="K168" s="86">
        <v>0</v>
      </c>
      <c r="L168" s="86">
        <v>0</v>
      </c>
      <c r="M168" s="86">
        <v>0</v>
      </c>
      <c r="N168" s="86">
        <v>0</v>
      </c>
      <c r="O168" s="86">
        <v>0</v>
      </c>
      <c r="P168" s="86">
        <v>14.8</v>
      </c>
      <c r="Q168" s="86">
        <v>0</v>
      </c>
      <c r="R168" s="86">
        <v>13.6</v>
      </c>
      <c r="S168" s="86">
        <v>0</v>
      </c>
      <c r="T168" s="86">
        <v>0</v>
      </c>
      <c r="U168" s="86">
        <v>0</v>
      </c>
      <c r="V168" s="86">
        <v>0</v>
      </c>
      <c r="W168" s="86">
        <v>0</v>
      </c>
      <c r="X168" s="86">
        <v>0</v>
      </c>
      <c r="Y168" s="86">
        <v>0</v>
      </c>
      <c r="Z168" s="86">
        <v>0</v>
      </c>
      <c r="AA168" s="86">
        <v>0</v>
      </c>
      <c r="AB168" s="86">
        <v>0</v>
      </c>
      <c r="AC168" s="86">
        <v>0</v>
      </c>
      <c r="AD168" s="86">
        <v>0</v>
      </c>
      <c r="AE168" s="86">
        <v>0</v>
      </c>
      <c r="AF168" s="86">
        <v>0</v>
      </c>
      <c r="AG168" s="86">
        <v>0</v>
      </c>
      <c r="AH168" s="86">
        <v>0</v>
      </c>
      <c r="AI168" s="86">
        <v>0</v>
      </c>
      <c r="AJ168" s="86">
        <v>0</v>
      </c>
      <c r="AK168" s="86">
        <v>0</v>
      </c>
      <c r="AL168" s="86">
        <v>0.47</v>
      </c>
      <c r="AM168" s="86">
        <v>0</v>
      </c>
      <c r="AO168" s="86">
        <v>29.67</v>
      </c>
      <c r="AP168" s="86">
        <v>29.67</v>
      </c>
      <c r="AQ168" s="86">
        <v>21</v>
      </c>
      <c r="AR168" s="86">
        <v>0</v>
      </c>
      <c r="AS168" s="86">
        <v>0</v>
      </c>
      <c r="AT168" s="97">
        <v>0.70778564206268957</v>
      </c>
      <c r="AX168" s="86">
        <v>0.47</v>
      </c>
      <c r="AY168" s="86">
        <v>0</v>
      </c>
      <c r="AZ168" s="86">
        <v>14.8</v>
      </c>
      <c r="BA168" s="86">
        <v>13.6</v>
      </c>
      <c r="BC168" s="86">
        <v>28.4</v>
      </c>
      <c r="BF168" s="86">
        <v>0.8</v>
      </c>
      <c r="BG168" s="86">
        <v>0</v>
      </c>
      <c r="BH168" s="86">
        <v>28.4</v>
      </c>
      <c r="BI168" s="86">
        <v>0</v>
      </c>
      <c r="BJ168" s="86">
        <v>0.47</v>
      </c>
      <c r="BK168" s="86">
        <v>0</v>
      </c>
      <c r="BL168" s="86">
        <v>0</v>
      </c>
      <c r="BM168" s="86">
        <v>0</v>
      </c>
      <c r="BN168" s="86" t="s">
        <v>6</v>
      </c>
      <c r="BO168" s="86" t="s">
        <v>6</v>
      </c>
      <c r="BP168" s="86">
        <v>29.669999999999998</v>
      </c>
      <c r="BS168" s="98">
        <v>2.6963262554769132E-2</v>
      </c>
      <c r="BT168" s="98">
        <v>0</v>
      </c>
      <c r="BU168" s="98">
        <v>0.97303673744523089</v>
      </c>
      <c r="BV168" s="98">
        <v>0</v>
      </c>
      <c r="BX168" s="98">
        <v>1</v>
      </c>
    </row>
    <row r="169" spans="1:76" x14ac:dyDescent="0.35">
      <c r="A169" s="96" t="s">
        <v>258</v>
      </c>
      <c r="B169" s="96" t="s">
        <v>259</v>
      </c>
      <c r="C169" s="86">
        <v>0</v>
      </c>
      <c r="D169" s="86">
        <v>0.11</v>
      </c>
      <c r="E169" s="86">
        <v>0</v>
      </c>
      <c r="F169" s="86">
        <v>0</v>
      </c>
      <c r="G169" s="86">
        <v>0</v>
      </c>
      <c r="H169" s="86">
        <v>0</v>
      </c>
      <c r="I169" s="86">
        <v>0</v>
      </c>
      <c r="J169" s="86">
        <v>0</v>
      </c>
      <c r="K169" s="86">
        <v>0</v>
      </c>
      <c r="L169" s="86">
        <v>0</v>
      </c>
      <c r="M169" s="86">
        <v>0</v>
      </c>
      <c r="N169" s="86">
        <v>0</v>
      </c>
      <c r="O169" s="86">
        <v>0</v>
      </c>
      <c r="P169" s="86">
        <v>31</v>
      </c>
      <c r="Q169" s="86">
        <v>0</v>
      </c>
      <c r="R169" s="86">
        <v>0</v>
      </c>
      <c r="S169" s="86">
        <v>0</v>
      </c>
      <c r="T169" s="86">
        <v>0</v>
      </c>
      <c r="U169" s="86">
        <v>0</v>
      </c>
      <c r="V169" s="86">
        <v>0</v>
      </c>
      <c r="W169" s="86">
        <v>0</v>
      </c>
      <c r="X169" s="86">
        <v>0</v>
      </c>
      <c r="Y169" s="86">
        <v>0</v>
      </c>
      <c r="Z169" s="86">
        <v>0</v>
      </c>
      <c r="AA169" s="86">
        <v>0</v>
      </c>
      <c r="AB169" s="86">
        <v>0</v>
      </c>
      <c r="AC169" s="86">
        <v>0</v>
      </c>
      <c r="AD169" s="86">
        <v>0</v>
      </c>
      <c r="AE169" s="86">
        <v>0</v>
      </c>
      <c r="AF169" s="86">
        <v>0</v>
      </c>
      <c r="AG169" s="86">
        <v>0</v>
      </c>
      <c r="AH169" s="86">
        <v>0</v>
      </c>
      <c r="AI169" s="86">
        <v>3.6</v>
      </c>
      <c r="AJ169" s="86">
        <v>0</v>
      </c>
      <c r="AK169" s="86">
        <v>0</v>
      </c>
      <c r="AL169" s="86">
        <v>0.5</v>
      </c>
      <c r="AM169" s="86">
        <v>0</v>
      </c>
      <c r="AO169" s="86">
        <v>35.21</v>
      </c>
      <c r="AP169" s="86">
        <v>35.21</v>
      </c>
      <c r="AQ169" s="86">
        <v>26.2</v>
      </c>
      <c r="AR169" s="86">
        <v>0</v>
      </c>
      <c r="AS169" s="86">
        <v>0</v>
      </c>
      <c r="AT169" s="97">
        <v>0.74410678784436235</v>
      </c>
      <c r="AX169" s="86">
        <v>0.5</v>
      </c>
      <c r="AY169" s="86">
        <v>0</v>
      </c>
      <c r="AZ169" s="86">
        <v>31</v>
      </c>
      <c r="BA169" s="86">
        <v>0</v>
      </c>
      <c r="BC169" s="86">
        <v>31</v>
      </c>
      <c r="BF169" s="86">
        <v>0.11</v>
      </c>
      <c r="BG169" s="86">
        <v>0</v>
      </c>
      <c r="BH169" s="86">
        <v>31</v>
      </c>
      <c r="BI169" s="86">
        <v>3.6</v>
      </c>
      <c r="BJ169" s="86">
        <v>0.5</v>
      </c>
      <c r="BK169" s="86">
        <v>0</v>
      </c>
      <c r="BL169" s="86">
        <v>0</v>
      </c>
      <c r="BM169" s="86">
        <v>0</v>
      </c>
      <c r="BN169" s="86" t="s">
        <v>6</v>
      </c>
      <c r="BO169" s="86" t="s">
        <v>6</v>
      </c>
      <c r="BP169" s="86">
        <v>35.21</v>
      </c>
      <c r="BS169" s="98">
        <v>3.1241124680488497E-3</v>
      </c>
      <c r="BT169" s="98">
        <v>0</v>
      </c>
      <c r="BU169" s="98">
        <v>0.89463220675944333</v>
      </c>
      <c r="BV169" s="98">
        <v>0.10224368077250781</v>
      </c>
      <c r="BX169" s="98">
        <v>1</v>
      </c>
    </row>
    <row r="170" spans="1:76" x14ac:dyDescent="0.35">
      <c r="A170" s="96" t="s">
        <v>260</v>
      </c>
      <c r="B170" s="96" t="s">
        <v>261</v>
      </c>
      <c r="C170" s="86">
        <v>0</v>
      </c>
      <c r="D170" s="86">
        <v>0.26</v>
      </c>
      <c r="E170" s="86">
        <v>0</v>
      </c>
      <c r="F170" s="86">
        <v>0</v>
      </c>
      <c r="G170" s="86">
        <v>0</v>
      </c>
      <c r="H170" s="86">
        <v>0</v>
      </c>
      <c r="I170" s="86">
        <v>0</v>
      </c>
      <c r="J170" s="86">
        <v>0</v>
      </c>
      <c r="K170" s="86">
        <v>0</v>
      </c>
      <c r="L170" s="86">
        <v>0</v>
      </c>
      <c r="M170" s="86">
        <v>0</v>
      </c>
      <c r="N170" s="86">
        <v>70.388199999999998</v>
      </c>
      <c r="O170" s="86">
        <v>0</v>
      </c>
      <c r="P170" s="86">
        <v>34.200499999999998</v>
      </c>
      <c r="Q170" s="86">
        <v>0</v>
      </c>
      <c r="R170" s="86">
        <v>0</v>
      </c>
      <c r="S170" s="86">
        <v>4.53</v>
      </c>
      <c r="T170" s="86">
        <v>0</v>
      </c>
      <c r="U170" s="86">
        <v>0</v>
      </c>
      <c r="V170" s="86">
        <v>0</v>
      </c>
      <c r="W170" s="86">
        <v>0</v>
      </c>
      <c r="X170" s="86">
        <v>0</v>
      </c>
      <c r="Y170" s="86">
        <v>0</v>
      </c>
      <c r="Z170" s="86">
        <v>0</v>
      </c>
      <c r="AA170" s="86">
        <v>0</v>
      </c>
      <c r="AB170" s="86">
        <v>0</v>
      </c>
      <c r="AC170" s="86">
        <v>0</v>
      </c>
      <c r="AD170" s="86">
        <v>0</v>
      </c>
      <c r="AE170" s="86">
        <v>0</v>
      </c>
      <c r="AF170" s="86">
        <v>0</v>
      </c>
      <c r="AG170" s="86">
        <v>0</v>
      </c>
      <c r="AH170" s="86">
        <v>0</v>
      </c>
      <c r="AI170" s="86">
        <v>16.760000000000002</v>
      </c>
      <c r="AJ170" s="86">
        <v>0</v>
      </c>
      <c r="AK170" s="86">
        <v>0</v>
      </c>
      <c r="AL170" s="86">
        <v>3.5821299999999998</v>
      </c>
      <c r="AM170" s="86">
        <v>0</v>
      </c>
      <c r="AO170" s="86">
        <v>129.72083000000001</v>
      </c>
      <c r="AP170" s="86">
        <v>129.72083000000001</v>
      </c>
      <c r="AQ170" s="86">
        <v>86.95</v>
      </c>
      <c r="AR170" s="86">
        <v>0</v>
      </c>
      <c r="AS170" s="86">
        <v>0</v>
      </c>
      <c r="AT170" s="97">
        <v>0.67028556631961111</v>
      </c>
      <c r="AX170" s="86">
        <v>3.5821299999999998</v>
      </c>
      <c r="AY170" s="86">
        <v>0</v>
      </c>
      <c r="AZ170" s="86">
        <v>104.58869999999999</v>
      </c>
      <c r="BA170" s="86">
        <v>4.53</v>
      </c>
      <c r="BC170" s="86">
        <v>109.11869999999999</v>
      </c>
      <c r="BF170" s="86">
        <v>0.26</v>
      </c>
      <c r="BG170" s="86">
        <v>0</v>
      </c>
      <c r="BH170" s="86">
        <v>109.11869999999999</v>
      </c>
      <c r="BI170" s="86">
        <v>16.760000000000002</v>
      </c>
      <c r="BJ170" s="86">
        <v>3.5821299999999998</v>
      </c>
      <c r="BK170" s="86">
        <v>0</v>
      </c>
      <c r="BL170" s="86">
        <v>0</v>
      </c>
      <c r="BM170" s="86">
        <v>0</v>
      </c>
      <c r="BN170" s="86" t="s">
        <v>6</v>
      </c>
      <c r="BO170" s="86" t="s">
        <v>6</v>
      </c>
      <c r="BP170" s="86">
        <v>129.72083000000001</v>
      </c>
      <c r="BS170" s="98">
        <v>2.0043041661080953E-3</v>
      </c>
      <c r="BT170" s="98">
        <v>0</v>
      </c>
      <c r="BU170" s="98">
        <v>0.86879516574169302</v>
      </c>
      <c r="BV170" s="98">
        <v>0.12920053009219876</v>
      </c>
      <c r="BX170" s="98">
        <v>0.99999999999999989</v>
      </c>
    </row>
    <row r="171" spans="1:76" x14ac:dyDescent="0.35">
      <c r="A171" s="96" t="s">
        <v>260</v>
      </c>
      <c r="B171" s="96" t="s">
        <v>262</v>
      </c>
      <c r="C171" s="86">
        <v>0</v>
      </c>
      <c r="D171" s="86">
        <v>5.7999999999999996E-3</v>
      </c>
      <c r="E171" s="86">
        <v>0</v>
      </c>
      <c r="F171" s="86">
        <v>0</v>
      </c>
      <c r="G171" s="86">
        <v>0</v>
      </c>
      <c r="H171" s="86">
        <v>0</v>
      </c>
      <c r="I171" s="86">
        <v>0</v>
      </c>
      <c r="J171" s="86">
        <v>0</v>
      </c>
      <c r="K171" s="86">
        <v>0</v>
      </c>
      <c r="L171" s="86">
        <v>0</v>
      </c>
      <c r="M171" s="86">
        <v>0</v>
      </c>
      <c r="N171" s="86">
        <v>0</v>
      </c>
      <c r="O171" s="86">
        <v>0</v>
      </c>
      <c r="P171" s="86">
        <v>0</v>
      </c>
      <c r="Q171" s="86">
        <v>0</v>
      </c>
      <c r="R171" s="86">
        <v>0</v>
      </c>
      <c r="S171" s="86">
        <v>1.87</v>
      </c>
      <c r="T171" s="86">
        <v>0</v>
      </c>
      <c r="U171" s="86">
        <v>0</v>
      </c>
      <c r="V171" s="86">
        <v>0</v>
      </c>
      <c r="W171" s="86">
        <v>0</v>
      </c>
      <c r="X171" s="86">
        <v>0</v>
      </c>
      <c r="Y171" s="86">
        <v>0</v>
      </c>
      <c r="Z171" s="86">
        <v>0</v>
      </c>
      <c r="AA171" s="86">
        <v>0</v>
      </c>
      <c r="AB171" s="86">
        <v>0</v>
      </c>
      <c r="AC171" s="86">
        <v>0</v>
      </c>
      <c r="AD171" s="86">
        <v>0</v>
      </c>
      <c r="AE171" s="86">
        <v>0</v>
      </c>
      <c r="AF171" s="86">
        <v>0</v>
      </c>
      <c r="AG171" s="86">
        <v>0</v>
      </c>
      <c r="AH171" s="86">
        <v>0</v>
      </c>
      <c r="AI171" s="86">
        <v>0</v>
      </c>
      <c r="AJ171" s="86">
        <v>0</v>
      </c>
      <c r="AK171" s="86">
        <v>0</v>
      </c>
      <c r="AL171" s="86">
        <v>4.3999999999999997E-2</v>
      </c>
      <c r="AM171" s="86">
        <v>0</v>
      </c>
      <c r="AO171" s="86">
        <v>1.9198000000000002</v>
      </c>
      <c r="AP171" s="86">
        <v>1.9198000000000002</v>
      </c>
      <c r="AQ171" s="86">
        <v>1.2370000000000001</v>
      </c>
      <c r="AR171" s="86">
        <v>0</v>
      </c>
      <c r="AS171" s="86">
        <v>0</v>
      </c>
      <c r="AT171" s="97">
        <v>0.64433795186998644</v>
      </c>
      <c r="AX171" s="86">
        <v>4.3999999999999997E-2</v>
      </c>
      <c r="AY171" s="86">
        <v>0</v>
      </c>
      <c r="AZ171" s="86">
        <v>0</v>
      </c>
      <c r="BA171" s="86">
        <v>1.87</v>
      </c>
      <c r="BC171" s="86">
        <v>1.87</v>
      </c>
      <c r="BF171" s="86">
        <v>5.7999999999999996E-3</v>
      </c>
      <c r="BG171" s="86">
        <v>0</v>
      </c>
      <c r="BH171" s="86">
        <v>1.87</v>
      </c>
      <c r="BI171" s="86">
        <v>0</v>
      </c>
      <c r="BJ171" s="86">
        <v>4.3999999999999997E-2</v>
      </c>
      <c r="BK171" s="86">
        <v>0</v>
      </c>
      <c r="BL171" s="86">
        <v>0</v>
      </c>
      <c r="BM171" s="86">
        <v>0</v>
      </c>
      <c r="BN171" s="86" t="s">
        <v>6</v>
      </c>
      <c r="BO171" s="86" t="s">
        <v>6</v>
      </c>
      <c r="BP171" s="86">
        <v>1.9198000000000002</v>
      </c>
      <c r="BS171" s="98">
        <v>3.021148036253776E-3</v>
      </c>
      <c r="BT171" s="98">
        <v>0</v>
      </c>
      <c r="BU171" s="98">
        <v>0.99697885196374625</v>
      </c>
      <c r="BV171" s="98">
        <v>0</v>
      </c>
      <c r="BX171" s="98">
        <v>1</v>
      </c>
    </row>
    <row r="172" spans="1:76" x14ac:dyDescent="0.35">
      <c r="A172" s="96" t="s">
        <v>263</v>
      </c>
      <c r="B172" s="96" t="s">
        <v>264</v>
      </c>
      <c r="C172" s="86">
        <v>0</v>
      </c>
      <c r="D172" s="86">
        <v>0.68459499999999995</v>
      </c>
      <c r="E172" s="86">
        <v>0</v>
      </c>
      <c r="F172" s="86">
        <v>0</v>
      </c>
      <c r="G172" s="86">
        <v>0</v>
      </c>
      <c r="H172" s="86">
        <v>0</v>
      </c>
      <c r="I172" s="86">
        <v>0</v>
      </c>
      <c r="J172" s="86">
        <v>0</v>
      </c>
      <c r="K172" s="86">
        <v>0</v>
      </c>
      <c r="L172" s="86">
        <v>0</v>
      </c>
      <c r="M172" s="86">
        <v>3.98</v>
      </c>
      <c r="N172" s="86">
        <v>78.704599999999999</v>
      </c>
      <c r="O172" s="86">
        <v>3.98</v>
      </c>
      <c r="P172" s="86">
        <v>21.5335</v>
      </c>
      <c r="Q172" s="86">
        <v>0</v>
      </c>
      <c r="R172" s="86">
        <v>0</v>
      </c>
      <c r="S172" s="86">
        <v>0</v>
      </c>
      <c r="T172" s="86">
        <v>0</v>
      </c>
      <c r="U172" s="86">
        <v>0</v>
      </c>
      <c r="V172" s="86">
        <v>0</v>
      </c>
      <c r="W172" s="86">
        <v>0</v>
      </c>
      <c r="X172" s="86">
        <v>0</v>
      </c>
      <c r="Y172" s="86">
        <v>0</v>
      </c>
      <c r="Z172" s="86">
        <v>0</v>
      </c>
      <c r="AA172" s="86">
        <v>0</v>
      </c>
      <c r="AB172" s="86">
        <v>0</v>
      </c>
      <c r="AC172" s="86">
        <v>0</v>
      </c>
      <c r="AD172" s="86">
        <v>0</v>
      </c>
      <c r="AE172" s="86">
        <v>0</v>
      </c>
      <c r="AF172" s="86">
        <v>0</v>
      </c>
      <c r="AG172" s="86">
        <v>0</v>
      </c>
      <c r="AH172" s="86">
        <v>0</v>
      </c>
      <c r="AI172" s="86">
        <v>29.7</v>
      </c>
      <c r="AJ172" s="86">
        <v>0</v>
      </c>
      <c r="AK172" s="86">
        <v>0</v>
      </c>
      <c r="AL172" s="86">
        <v>5.0183200000000001</v>
      </c>
      <c r="AM172" s="86">
        <v>73.343999999999994</v>
      </c>
      <c r="AO172" s="86">
        <v>143.60101499999999</v>
      </c>
      <c r="AP172" s="86">
        <v>216.94501499999998</v>
      </c>
      <c r="AQ172" s="86">
        <v>174.6</v>
      </c>
      <c r="AR172" s="86">
        <v>3.7900000000000003E-2</v>
      </c>
      <c r="AS172" s="86">
        <v>0</v>
      </c>
      <c r="AT172" s="97">
        <v>0.80481222396375418</v>
      </c>
      <c r="AX172" s="86">
        <v>5.0183200000000001</v>
      </c>
      <c r="AY172" s="86">
        <v>0</v>
      </c>
      <c r="AZ172" s="86">
        <v>108.19810000000001</v>
      </c>
      <c r="BA172" s="86">
        <v>0</v>
      </c>
      <c r="BC172" s="86">
        <v>108.19810000000001</v>
      </c>
      <c r="BF172" s="86">
        <v>0.68459499999999995</v>
      </c>
      <c r="BG172" s="86">
        <v>0</v>
      </c>
      <c r="BH172" s="86">
        <v>108.19810000000001</v>
      </c>
      <c r="BI172" s="86">
        <v>29.7</v>
      </c>
      <c r="BJ172" s="86">
        <v>5.0183200000000001</v>
      </c>
      <c r="BK172" s="86">
        <v>0</v>
      </c>
      <c r="BL172" s="86">
        <v>0</v>
      </c>
      <c r="BM172" s="86">
        <v>73.343999999999994</v>
      </c>
      <c r="BN172" s="86">
        <v>0.3</v>
      </c>
      <c r="BO172" s="86">
        <v>0</v>
      </c>
      <c r="BP172" s="86">
        <v>216.94501499999998</v>
      </c>
      <c r="BS172" s="98">
        <v>4.1698446032511971E-3</v>
      </c>
      <c r="BT172" s="98">
        <v>0.33706221827682925</v>
      </c>
      <c r="BU172" s="98">
        <v>0.52186688871371401</v>
      </c>
      <c r="BV172" s="98">
        <v>0.13690104840620559</v>
      </c>
      <c r="BX172" s="98">
        <v>1</v>
      </c>
    </row>
    <row r="173" spans="1:76" x14ac:dyDescent="0.35">
      <c r="A173" s="96" t="s">
        <v>267</v>
      </c>
      <c r="B173" s="96" t="s">
        <v>268</v>
      </c>
      <c r="C173" s="86">
        <v>0</v>
      </c>
      <c r="D173" s="86">
        <v>0</v>
      </c>
      <c r="E173" s="86">
        <v>0</v>
      </c>
      <c r="F173" s="86">
        <v>0</v>
      </c>
      <c r="G173" s="86">
        <v>0</v>
      </c>
      <c r="H173" s="86">
        <v>0</v>
      </c>
      <c r="I173" s="86">
        <v>0</v>
      </c>
      <c r="J173" s="86">
        <v>0</v>
      </c>
      <c r="K173" s="86">
        <v>0</v>
      </c>
      <c r="L173" s="86">
        <v>0</v>
      </c>
      <c r="M173" s="86">
        <v>23.605</v>
      </c>
      <c r="N173" s="86">
        <v>0</v>
      </c>
      <c r="O173" s="86">
        <v>0</v>
      </c>
      <c r="P173" s="86">
        <v>11.803000000000001</v>
      </c>
      <c r="Q173" s="86">
        <v>0</v>
      </c>
      <c r="R173" s="86">
        <v>9.44</v>
      </c>
      <c r="S173" s="86">
        <v>0</v>
      </c>
      <c r="T173" s="86">
        <v>0</v>
      </c>
      <c r="U173" s="86">
        <v>0</v>
      </c>
      <c r="V173" s="86">
        <v>0</v>
      </c>
      <c r="W173" s="86">
        <v>0</v>
      </c>
      <c r="X173" s="86">
        <v>0</v>
      </c>
      <c r="Y173" s="86">
        <v>0</v>
      </c>
      <c r="Z173" s="86">
        <v>0</v>
      </c>
      <c r="AA173" s="86">
        <v>0</v>
      </c>
      <c r="AB173" s="86">
        <v>0</v>
      </c>
      <c r="AC173" s="86">
        <v>0.92</v>
      </c>
      <c r="AD173" s="86">
        <v>0</v>
      </c>
      <c r="AE173" s="86">
        <v>0</v>
      </c>
      <c r="AF173" s="86">
        <v>0</v>
      </c>
      <c r="AG173" s="86">
        <v>0</v>
      </c>
      <c r="AH173" s="86">
        <v>0</v>
      </c>
      <c r="AI173" s="86">
        <v>4.5</v>
      </c>
      <c r="AJ173" s="86">
        <v>0</v>
      </c>
      <c r="AK173" s="86">
        <v>0</v>
      </c>
      <c r="AL173" s="86">
        <v>1.046</v>
      </c>
      <c r="AM173" s="86">
        <v>0</v>
      </c>
      <c r="AO173" s="86">
        <v>51.314</v>
      </c>
      <c r="AP173" s="86">
        <v>51.314</v>
      </c>
      <c r="AQ173" s="86">
        <v>35.700000000000003</v>
      </c>
      <c r="AR173" s="86">
        <v>0</v>
      </c>
      <c r="AS173" s="86">
        <v>0</v>
      </c>
      <c r="AT173" s="97">
        <v>0.69571656857777608</v>
      </c>
      <c r="AX173" s="86">
        <v>1.046</v>
      </c>
      <c r="AY173" s="86">
        <v>0</v>
      </c>
      <c r="AZ173" s="86">
        <v>35.408000000000001</v>
      </c>
      <c r="BA173" s="86">
        <v>9.44</v>
      </c>
      <c r="BC173" s="86">
        <v>45.768000000000001</v>
      </c>
      <c r="BF173" s="86">
        <v>0</v>
      </c>
      <c r="BG173" s="86">
        <v>0</v>
      </c>
      <c r="BH173" s="86">
        <v>45.768000000000001</v>
      </c>
      <c r="BI173" s="86">
        <v>4.5</v>
      </c>
      <c r="BJ173" s="86">
        <v>1.046</v>
      </c>
      <c r="BK173" s="86">
        <v>0</v>
      </c>
      <c r="BL173" s="86">
        <v>0</v>
      </c>
      <c r="BM173" s="86">
        <v>0</v>
      </c>
      <c r="BN173" s="86" t="s">
        <v>6</v>
      </c>
      <c r="BO173" s="86" t="s">
        <v>6</v>
      </c>
      <c r="BP173" s="86">
        <v>51.314</v>
      </c>
      <c r="BS173" s="98">
        <v>0</v>
      </c>
      <c r="BT173" s="98">
        <v>0</v>
      </c>
      <c r="BU173" s="98">
        <v>0.91230463421288532</v>
      </c>
      <c r="BV173" s="98">
        <v>8.7695365787114621E-2</v>
      </c>
      <c r="BX173" s="98">
        <v>1</v>
      </c>
    </row>
    <row r="174" spans="1:76" x14ac:dyDescent="0.35">
      <c r="A174" s="96" t="s">
        <v>267</v>
      </c>
      <c r="B174" s="96" t="s">
        <v>270</v>
      </c>
      <c r="C174" s="86">
        <v>0</v>
      </c>
      <c r="D174" s="86">
        <v>22.3794</v>
      </c>
      <c r="E174" s="86">
        <v>0</v>
      </c>
      <c r="F174" s="86">
        <v>0</v>
      </c>
      <c r="G174" s="86">
        <v>0</v>
      </c>
      <c r="H174" s="86">
        <v>0</v>
      </c>
      <c r="I174" s="86">
        <v>411.44400000000002</v>
      </c>
      <c r="J174" s="86">
        <v>0.75294099999999997</v>
      </c>
      <c r="K174" s="86">
        <v>0</v>
      </c>
      <c r="L174" s="86">
        <v>474.10500000000002</v>
      </c>
      <c r="M174" s="86">
        <v>38.604199999999999</v>
      </c>
      <c r="N174" s="86">
        <v>69.486199999999997</v>
      </c>
      <c r="O174" s="86">
        <v>69.581699999999998</v>
      </c>
      <c r="P174" s="86">
        <v>100.25</v>
      </c>
      <c r="Q174" s="86">
        <v>0</v>
      </c>
      <c r="R174" s="86">
        <v>0</v>
      </c>
      <c r="S174" s="86">
        <v>0</v>
      </c>
      <c r="T174" s="86">
        <v>0</v>
      </c>
      <c r="U174" s="86">
        <v>0</v>
      </c>
      <c r="V174" s="86">
        <v>0</v>
      </c>
      <c r="W174" s="86">
        <v>0</v>
      </c>
      <c r="X174" s="86">
        <v>0</v>
      </c>
      <c r="Y174" s="86">
        <v>0</v>
      </c>
      <c r="Z174" s="86">
        <v>0</v>
      </c>
      <c r="AA174" s="86">
        <v>0</v>
      </c>
      <c r="AB174" s="86">
        <v>0</v>
      </c>
      <c r="AC174" s="86">
        <v>14.8447</v>
      </c>
      <c r="AD174" s="86">
        <v>2.9427599999999998</v>
      </c>
      <c r="AE174" s="86">
        <v>0</v>
      </c>
      <c r="AF174" s="86">
        <v>0.51</v>
      </c>
      <c r="AG174" s="86">
        <v>2.82</v>
      </c>
      <c r="AH174" s="86">
        <v>8.5399999999999991</v>
      </c>
      <c r="AI174" s="86">
        <v>165.54</v>
      </c>
      <c r="AJ174" s="86">
        <v>0</v>
      </c>
      <c r="AK174" s="86">
        <v>0</v>
      </c>
      <c r="AL174" s="86">
        <v>52.764200000000002</v>
      </c>
      <c r="AM174" s="86">
        <v>0</v>
      </c>
      <c r="AO174" s="86">
        <v>1434.5651009999999</v>
      </c>
      <c r="AP174" s="86">
        <v>1434.5651009999999</v>
      </c>
      <c r="AQ174" s="86">
        <v>1373.4</v>
      </c>
      <c r="AR174" s="86">
        <v>0</v>
      </c>
      <c r="AS174" s="86">
        <v>0</v>
      </c>
      <c r="AT174" s="97">
        <v>0.95736331452831025</v>
      </c>
      <c r="AX174" s="86">
        <v>56.094200000000001</v>
      </c>
      <c r="AY174" s="86">
        <v>2.9427599999999998</v>
      </c>
      <c r="AZ174" s="86">
        <v>277.9221</v>
      </c>
      <c r="BA174" s="86">
        <v>0</v>
      </c>
      <c r="BC174" s="86">
        <v>769.81456000000003</v>
      </c>
      <c r="BF174" s="86">
        <v>22.3794</v>
      </c>
      <c r="BG174" s="86">
        <v>0</v>
      </c>
      <c r="BH174" s="86">
        <v>295.70956000000001</v>
      </c>
      <c r="BI174" s="86">
        <v>1060.3819410000001</v>
      </c>
      <c r="BJ174" s="86">
        <v>56.094200000000001</v>
      </c>
      <c r="BK174" s="86">
        <v>0</v>
      </c>
      <c r="BL174" s="86">
        <v>0</v>
      </c>
      <c r="BM174" s="86">
        <v>0</v>
      </c>
      <c r="BN174" s="86" t="s">
        <v>6</v>
      </c>
      <c r="BO174" s="86" t="s">
        <v>6</v>
      </c>
      <c r="BP174" s="86">
        <v>1434.5651010000001</v>
      </c>
      <c r="BS174" s="98">
        <v>1.560012855770705E-2</v>
      </c>
      <c r="BT174" s="98">
        <v>0</v>
      </c>
      <c r="BU174" s="98">
        <v>0.24523373652040345</v>
      </c>
      <c r="BV174" s="98">
        <v>0.73916613492188943</v>
      </c>
      <c r="BX174" s="98">
        <v>1</v>
      </c>
    </row>
    <row r="175" spans="1:76" x14ac:dyDescent="0.35">
      <c r="A175" s="96" t="s">
        <v>267</v>
      </c>
      <c r="B175" s="96" t="s">
        <v>271</v>
      </c>
      <c r="C175" s="86">
        <v>0</v>
      </c>
      <c r="D175" s="86">
        <v>0</v>
      </c>
      <c r="E175" s="86">
        <v>0</v>
      </c>
      <c r="F175" s="86">
        <v>0</v>
      </c>
      <c r="G175" s="86">
        <v>0</v>
      </c>
      <c r="H175" s="86">
        <v>0</v>
      </c>
      <c r="I175" s="86">
        <v>8.1531599999999997</v>
      </c>
      <c r="J175" s="86">
        <v>0</v>
      </c>
      <c r="K175" s="86">
        <v>0</v>
      </c>
      <c r="L175" s="86">
        <v>16.351600000000001</v>
      </c>
      <c r="M175" s="86">
        <v>1.31881</v>
      </c>
      <c r="N175" s="86">
        <v>2.3742299999999998</v>
      </c>
      <c r="O175" s="86">
        <v>2.3765399999999999</v>
      </c>
      <c r="P175" s="86">
        <v>3.4236499999999999</v>
      </c>
      <c r="Q175" s="86">
        <v>0</v>
      </c>
      <c r="R175" s="86">
        <v>0</v>
      </c>
      <c r="S175" s="86">
        <v>0</v>
      </c>
      <c r="T175" s="86">
        <v>0</v>
      </c>
      <c r="U175" s="86">
        <v>0</v>
      </c>
      <c r="V175" s="86">
        <v>0</v>
      </c>
      <c r="W175" s="86">
        <v>0</v>
      </c>
      <c r="X175" s="86">
        <v>0</v>
      </c>
      <c r="Y175" s="86">
        <v>0</v>
      </c>
      <c r="Z175" s="86">
        <v>0</v>
      </c>
      <c r="AA175" s="86">
        <v>0</v>
      </c>
      <c r="AB175" s="86">
        <v>0</v>
      </c>
      <c r="AC175" s="86">
        <v>0.22639699999999999</v>
      </c>
      <c r="AD175" s="86">
        <v>9.8379599999999998E-2</v>
      </c>
      <c r="AE175" s="86">
        <v>0</v>
      </c>
      <c r="AF175" s="86">
        <v>0</v>
      </c>
      <c r="AG175" s="86">
        <v>0</v>
      </c>
      <c r="AH175" s="86">
        <v>0</v>
      </c>
      <c r="AI175" s="86">
        <v>3.8439999999999999</v>
      </c>
      <c r="AJ175" s="86">
        <v>0</v>
      </c>
      <c r="AK175" s="86">
        <v>0</v>
      </c>
      <c r="AL175" s="86">
        <v>1.9113500000000001</v>
      </c>
      <c r="AM175" s="86">
        <v>0</v>
      </c>
      <c r="AO175" s="86">
        <v>40.078116600000001</v>
      </c>
      <c r="AP175" s="86">
        <v>40.078116600000001</v>
      </c>
      <c r="AQ175" s="86">
        <v>32.6</v>
      </c>
      <c r="AR175" s="86">
        <v>0</v>
      </c>
      <c r="AS175" s="86">
        <v>0</v>
      </c>
      <c r="AT175" s="97">
        <v>0.81341147652631962</v>
      </c>
      <c r="AX175" s="86">
        <v>1.9113500000000001</v>
      </c>
      <c r="AY175" s="86">
        <v>9.8379599999999998E-2</v>
      </c>
      <c r="AZ175" s="86">
        <v>9.4932300000000005</v>
      </c>
      <c r="BA175" s="86">
        <v>0</v>
      </c>
      <c r="BC175" s="86">
        <v>26.169606599999998</v>
      </c>
      <c r="BF175" s="86">
        <v>0</v>
      </c>
      <c r="BG175" s="86">
        <v>0</v>
      </c>
      <c r="BH175" s="86">
        <v>9.8180066000000004</v>
      </c>
      <c r="BI175" s="86">
        <v>28.348760000000002</v>
      </c>
      <c r="BJ175" s="86">
        <v>1.9113500000000001</v>
      </c>
      <c r="BK175" s="86">
        <v>0</v>
      </c>
      <c r="BL175" s="86">
        <v>0</v>
      </c>
      <c r="BM175" s="86">
        <v>0</v>
      </c>
      <c r="BN175" s="86" t="s">
        <v>6</v>
      </c>
      <c r="BO175" s="86" t="s">
        <v>6</v>
      </c>
      <c r="BP175" s="86">
        <v>40.078116600000001</v>
      </c>
      <c r="BS175" s="98">
        <v>0</v>
      </c>
      <c r="BT175" s="98">
        <v>0</v>
      </c>
      <c r="BU175" s="98">
        <v>0.29266237026716968</v>
      </c>
      <c r="BV175" s="98">
        <v>0.70733762973283032</v>
      </c>
      <c r="BX175" s="98">
        <v>1</v>
      </c>
    </row>
    <row r="176" spans="1:76" x14ac:dyDescent="0.35">
      <c r="A176" s="96" t="s">
        <v>272</v>
      </c>
      <c r="B176" s="96" t="s">
        <v>273</v>
      </c>
      <c r="C176" s="86">
        <v>0</v>
      </c>
      <c r="D176" s="86">
        <v>0</v>
      </c>
      <c r="E176" s="86">
        <v>0</v>
      </c>
      <c r="F176" s="86">
        <v>0</v>
      </c>
      <c r="G176" s="86">
        <v>0</v>
      </c>
      <c r="H176" s="86">
        <v>0</v>
      </c>
      <c r="I176" s="86">
        <v>0</v>
      </c>
      <c r="J176" s="86">
        <v>0</v>
      </c>
      <c r="K176" s="86">
        <v>0</v>
      </c>
      <c r="L176" s="86">
        <v>90.857299999999995</v>
      </c>
      <c r="M176" s="86">
        <v>44.834499999999998</v>
      </c>
      <c r="N176" s="86">
        <v>41.974299999999999</v>
      </c>
      <c r="O176" s="86">
        <v>0</v>
      </c>
      <c r="P176" s="86">
        <v>50.581099999999999</v>
      </c>
      <c r="Q176" s="86">
        <v>0</v>
      </c>
      <c r="R176" s="86">
        <v>0</v>
      </c>
      <c r="S176" s="86">
        <v>0</v>
      </c>
      <c r="T176" s="86">
        <v>0</v>
      </c>
      <c r="U176" s="86">
        <v>0</v>
      </c>
      <c r="V176" s="86">
        <v>0</v>
      </c>
      <c r="W176" s="86">
        <v>0</v>
      </c>
      <c r="X176" s="86">
        <v>0</v>
      </c>
      <c r="Y176" s="86">
        <v>0</v>
      </c>
      <c r="Z176" s="86">
        <v>0</v>
      </c>
      <c r="AA176" s="86">
        <v>0</v>
      </c>
      <c r="AB176" s="86">
        <v>0</v>
      </c>
      <c r="AC176" s="86">
        <v>1.9189000000000001</v>
      </c>
      <c r="AD176" s="86">
        <v>0</v>
      </c>
      <c r="AE176" s="86">
        <v>0</v>
      </c>
      <c r="AF176" s="86">
        <v>0</v>
      </c>
      <c r="AG176" s="86">
        <v>0</v>
      </c>
      <c r="AH176" s="86">
        <v>0</v>
      </c>
      <c r="AI176" s="86">
        <v>87.116</v>
      </c>
      <c r="AJ176" s="86">
        <v>0</v>
      </c>
      <c r="AK176" s="86">
        <v>0</v>
      </c>
      <c r="AL176" s="86">
        <v>11.014099999999999</v>
      </c>
      <c r="AM176" s="86">
        <v>36.756999999999998</v>
      </c>
      <c r="AO176" s="86">
        <v>328.2962</v>
      </c>
      <c r="AP176" s="86">
        <v>365.0532</v>
      </c>
      <c r="AQ176" s="86">
        <v>348.68700000000001</v>
      </c>
      <c r="AR176" s="86">
        <v>149.81299999999999</v>
      </c>
      <c r="AS176" s="86">
        <v>149.81299999999999</v>
      </c>
      <c r="AT176" s="97">
        <v>0.95516763036182128</v>
      </c>
      <c r="AX176" s="86">
        <v>11.014099999999999</v>
      </c>
      <c r="AY176" s="86">
        <v>0</v>
      </c>
      <c r="AZ176" s="86">
        <v>137.38989999999998</v>
      </c>
      <c r="BA176" s="86">
        <v>0</v>
      </c>
      <c r="BC176" s="86">
        <v>230.1661</v>
      </c>
      <c r="BF176" s="86">
        <v>0</v>
      </c>
      <c r="BG176" s="86">
        <v>0</v>
      </c>
      <c r="BH176" s="86">
        <v>139.30879999999999</v>
      </c>
      <c r="BI176" s="86">
        <v>177.97329999999999</v>
      </c>
      <c r="BJ176" s="86">
        <v>11.014099999999999</v>
      </c>
      <c r="BK176" s="86">
        <v>0</v>
      </c>
      <c r="BL176" s="86">
        <v>0</v>
      </c>
      <c r="BM176" s="86">
        <v>36.756999999999998</v>
      </c>
      <c r="BN176" s="86">
        <v>0</v>
      </c>
      <c r="BO176" s="86">
        <v>24.116</v>
      </c>
      <c r="BP176" s="86">
        <v>365.0532</v>
      </c>
      <c r="BS176" s="98">
        <v>0</v>
      </c>
      <c r="BT176" s="98">
        <v>3.4627829587577916E-2</v>
      </c>
      <c r="BU176" s="98">
        <v>0.41178354278225748</v>
      </c>
      <c r="BV176" s="98">
        <v>0.55358862763016448</v>
      </c>
      <c r="BX176" s="98">
        <v>0.99999999999999989</v>
      </c>
    </row>
    <row r="177" spans="1:76" x14ac:dyDescent="0.35">
      <c r="A177" s="96" t="s">
        <v>272</v>
      </c>
      <c r="B177" s="96" t="s">
        <v>274</v>
      </c>
      <c r="C177" s="86">
        <v>0</v>
      </c>
      <c r="D177" s="86">
        <v>0</v>
      </c>
      <c r="E177" s="86">
        <v>0</v>
      </c>
      <c r="F177" s="86">
        <v>0</v>
      </c>
      <c r="G177" s="86">
        <v>0</v>
      </c>
      <c r="H177" s="86">
        <v>0</v>
      </c>
      <c r="I177" s="86">
        <v>0</v>
      </c>
      <c r="J177" s="86">
        <v>0</v>
      </c>
      <c r="K177" s="86">
        <v>0</v>
      </c>
      <c r="L177" s="86">
        <v>41.270899999999997</v>
      </c>
      <c r="M177" s="86">
        <v>0</v>
      </c>
      <c r="N177" s="86">
        <v>0</v>
      </c>
      <c r="O177" s="86">
        <v>0</v>
      </c>
      <c r="P177" s="86">
        <v>0</v>
      </c>
      <c r="Q177" s="86">
        <v>0</v>
      </c>
      <c r="R177" s="86">
        <v>0</v>
      </c>
      <c r="S177" s="86">
        <v>0</v>
      </c>
      <c r="T177" s="86">
        <v>0</v>
      </c>
      <c r="U177" s="86">
        <v>0</v>
      </c>
      <c r="V177" s="86">
        <v>0</v>
      </c>
      <c r="W177" s="86">
        <v>0</v>
      </c>
      <c r="X177" s="86">
        <v>0</v>
      </c>
      <c r="Y177" s="86">
        <v>0</v>
      </c>
      <c r="Z177" s="86">
        <v>0</v>
      </c>
      <c r="AA177" s="86">
        <v>0</v>
      </c>
      <c r="AB177" s="86">
        <v>0</v>
      </c>
      <c r="AC177" s="86">
        <v>0</v>
      </c>
      <c r="AD177" s="86">
        <v>0</v>
      </c>
      <c r="AE177" s="86">
        <v>0</v>
      </c>
      <c r="AF177" s="86">
        <v>0</v>
      </c>
      <c r="AG177" s="86">
        <v>0</v>
      </c>
      <c r="AH177" s="86">
        <v>0</v>
      </c>
      <c r="AI177" s="86">
        <v>18.861999999999998</v>
      </c>
      <c r="AJ177" s="86">
        <v>0</v>
      </c>
      <c r="AK177" s="86">
        <v>0</v>
      </c>
      <c r="AL177" s="86">
        <v>1.7868599999999999</v>
      </c>
      <c r="AM177" s="86">
        <v>0</v>
      </c>
      <c r="AO177" s="86">
        <v>61.919759999999989</v>
      </c>
      <c r="AP177" s="86">
        <v>61.919759999999989</v>
      </c>
      <c r="AQ177" s="86">
        <v>64.816000000000003</v>
      </c>
      <c r="AR177" s="86">
        <v>0</v>
      </c>
      <c r="AS177" s="86">
        <v>0</v>
      </c>
      <c r="AT177" s="97">
        <v>1.0467740831036816</v>
      </c>
      <c r="AX177" s="86">
        <v>1.7868599999999999</v>
      </c>
      <c r="AY177" s="86">
        <v>0</v>
      </c>
      <c r="AZ177" s="86">
        <v>0</v>
      </c>
      <c r="BA177" s="86">
        <v>0</v>
      </c>
      <c r="BC177" s="86">
        <v>41.270899999999997</v>
      </c>
      <c r="BF177" s="86">
        <v>0</v>
      </c>
      <c r="BG177" s="86">
        <v>0</v>
      </c>
      <c r="BH177" s="86">
        <v>0</v>
      </c>
      <c r="BI177" s="86">
        <v>60.132899999999992</v>
      </c>
      <c r="BJ177" s="86">
        <v>1.7868599999999999</v>
      </c>
      <c r="BK177" s="86">
        <v>0</v>
      </c>
      <c r="BL177" s="86">
        <v>0</v>
      </c>
      <c r="BM177" s="86">
        <v>0</v>
      </c>
      <c r="BN177" s="86" t="s">
        <v>6</v>
      </c>
      <c r="BO177" s="86" t="s">
        <v>6</v>
      </c>
      <c r="BP177" s="86">
        <v>61.919759999999989</v>
      </c>
      <c r="BS177" s="98">
        <v>0</v>
      </c>
      <c r="BT177" s="98">
        <v>0</v>
      </c>
      <c r="BU177" s="98">
        <v>2.8857669990968962E-2</v>
      </c>
      <c r="BV177" s="98">
        <v>0.97114233000903105</v>
      </c>
      <c r="BX177" s="98">
        <v>1</v>
      </c>
    </row>
    <row r="178" spans="1:76" x14ac:dyDescent="0.35">
      <c r="A178" s="96" t="s">
        <v>275</v>
      </c>
      <c r="B178" s="96" t="s">
        <v>276</v>
      </c>
      <c r="C178" s="86">
        <v>0</v>
      </c>
      <c r="D178" s="86">
        <v>6.8000000000000005E-2</v>
      </c>
      <c r="E178" s="86">
        <v>0</v>
      </c>
      <c r="F178" s="86">
        <v>0</v>
      </c>
      <c r="G178" s="86">
        <v>0</v>
      </c>
      <c r="H178" s="86">
        <v>0</v>
      </c>
      <c r="I178" s="86">
        <v>0</v>
      </c>
      <c r="J178" s="86">
        <v>0</v>
      </c>
      <c r="K178" s="86">
        <v>0</v>
      </c>
      <c r="L178" s="86">
        <v>0</v>
      </c>
      <c r="M178" s="86">
        <v>0</v>
      </c>
      <c r="N178" s="86">
        <v>0</v>
      </c>
      <c r="O178" s="86">
        <v>0</v>
      </c>
      <c r="P178" s="86">
        <v>0</v>
      </c>
      <c r="Q178" s="86">
        <v>0</v>
      </c>
      <c r="R178" s="86">
        <v>3.94</v>
      </c>
      <c r="S178" s="86">
        <v>0</v>
      </c>
      <c r="T178" s="86">
        <v>0</v>
      </c>
      <c r="U178" s="86">
        <v>0</v>
      </c>
      <c r="V178" s="86">
        <v>0</v>
      </c>
      <c r="W178" s="86">
        <v>0</v>
      </c>
      <c r="X178" s="86">
        <v>0</v>
      </c>
      <c r="Y178" s="86">
        <v>0</v>
      </c>
      <c r="Z178" s="86">
        <v>0</v>
      </c>
      <c r="AA178" s="86">
        <v>0</v>
      </c>
      <c r="AB178" s="86">
        <v>0</v>
      </c>
      <c r="AC178" s="86">
        <v>0</v>
      </c>
      <c r="AD178" s="86">
        <v>0</v>
      </c>
      <c r="AE178" s="86">
        <v>0</v>
      </c>
      <c r="AF178" s="86">
        <v>0</v>
      </c>
      <c r="AG178" s="86">
        <v>0</v>
      </c>
      <c r="AH178" s="86">
        <v>0</v>
      </c>
      <c r="AI178" s="86">
        <v>0</v>
      </c>
      <c r="AJ178" s="86">
        <v>0</v>
      </c>
      <c r="AK178" s="86">
        <v>0</v>
      </c>
      <c r="AL178" s="86">
        <v>5.0999999999999997E-2</v>
      </c>
      <c r="AM178" s="86">
        <v>0</v>
      </c>
      <c r="AO178" s="86">
        <v>4.0590000000000002</v>
      </c>
      <c r="AP178" s="86">
        <v>4.0590000000000002</v>
      </c>
      <c r="AQ178" s="86">
        <v>3.3530000000000002</v>
      </c>
      <c r="AR178" s="86">
        <v>0</v>
      </c>
      <c r="AS178" s="86">
        <v>0</v>
      </c>
      <c r="AT178" s="97">
        <v>0.82606553338260658</v>
      </c>
      <c r="AX178" s="86">
        <v>5.0999999999999997E-2</v>
      </c>
      <c r="AY178" s="86">
        <v>0</v>
      </c>
      <c r="AZ178" s="86">
        <v>0</v>
      </c>
      <c r="BA178" s="86">
        <v>3.94</v>
      </c>
      <c r="BC178" s="86">
        <v>3.94</v>
      </c>
      <c r="BF178" s="86">
        <v>6.8000000000000005E-2</v>
      </c>
      <c r="BG178" s="86">
        <v>0</v>
      </c>
      <c r="BH178" s="86">
        <v>3.94</v>
      </c>
      <c r="BI178" s="86">
        <v>0</v>
      </c>
      <c r="BJ178" s="86">
        <v>5.0999999999999997E-2</v>
      </c>
      <c r="BK178" s="86">
        <v>0</v>
      </c>
      <c r="BL178" s="86">
        <v>1</v>
      </c>
      <c r="BM178" s="86">
        <v>0</v>
      </c>
      <c r="BN178" s="86" t="s">
        <v>6</v>
      </c>
      <c r="BO178" s="86" t="s">
        <v>6</v>
      </c>
      <c r="BP178" s="86">
        <v>4.0590000000000002</v>
      </c>
      <c r="BS178" s="98">
        <v>1.6752894801675289E-2</v>
      </c>
      <c r="BT178" s="98">
        <v>1.2564671101256466E-2</v>
      </c>
      <c r="BU178" s="98">
        <v>0.97068243409706823</v>
      </c>
      <c r="BV178" s="98">
        <v>0</v>
      </c>
      <c r="BX178" s="98">
        <v>1</v>
      </c>
    </row>
    <row r="179" spans="1:76" x14ac:dyDescent="0.35">
      <c r="A179" s="96" t="s">
        <v>275</v>
      </c>
      <c r="B179" s="96" t="s">
        <v>277</v>
      </c>
      <c r="C179" s="86">
        <v>0</v>
      </c>
      <c r="D179" s="86">
        <v>0.17299999999999999</v>
      </c>
      <c r="E179" s="86">
        <v>0</v>
      </c>
      <c r="F179" s="86">
        <v>0</v>
      </c>
      <c r="G179" s="86">
        <v>0</v>
      </c>
      <c r="H179" s="86">
        <v>0</v>
      </c>
      <c r="I179" s="86">
        <v>0</v>
      </c>
      <c r="J179" s="86">
        <v>0</v>
      </c>
      <c r="K179" s="86">
        <v>0</v>
      </c>
      <c r="L179" s="86">
        <v>0</v>
      </c>
      <c r="M179" s="86">
        <v>0</v>
      </c>
      <c r="N179" s="86">
        <v>10.917999999999999</v>
      </c>
      <c r="O179" s="86">
        <v>0</v>
      </c>
      <c r="P179" s="86">
        <v>25.584</v>
      </c>
      <c r="Q179" s="86">
        <v>0</v>
      </c>
      <c r="R179" s="86">
        <v>0</v>
      </c>
      <c r="S179" s="86">
        <v>0</v>
      </c>
      <c r="T179" s="86">
        <v>0</v>
      </c>
      <c r="U179" s="86">
        <v>0</v>
      </c>
      <c r="V179" s="86">
        <v>0</v>
      </c>
      <c r="W179" s="86">
        <v>0.65200000000000002</v>
      </c>
      <c r="X179" s="86">
        <v>0</v>
      </c>
      <c r="Y179" s="86">
        <v>0</v>
      </c>
      <c r="Z179" s="86">
        <v>0</v>
      </c>
      <c r="AA179" s="86">
        <v>0</v>
      </c>
      <c r="AB179" s="86">
        <v>0</v>
      </c>
      <c r="AC179" s="86">
        <v>0</v>
      </c>
      <c r="AD179" s="86">
        <v>0</v>
      </c>
      <c r="AE179" s="86">
        <v>0</v>
      </c>
      <c r="AF179" s="86">
        <v>0</v>
      </c>
      <c r="AG179" s="86">
        <v>0</v>
      </c>
      <c r="AH179" s="86">
        <v>0</v>
      </c>
      <c r="AI179" s="86">
        <v>0.20399999999999999</v>
      </c>
      <c r="AJ179" s="86">
        <v>0</v>
      </c>
      <c r="AK179" s="86">
        <v>0</v>
      </c>
      <c r="AL179" s="86">
        <v>0.19700000000000001</v>
      </c>
      <c r="AM179" s="86">
        <v>0</v>
      </c>
      <c r="AO179" s="86">
        <v>37.728000000000002</v>
      </c>
      <c r="AP179" s="86">
        <v>37.728000000000002</v>
      </c>
      <c r="AQ179" s="86">
        <v>24.338999999999999</v>
      </c>
      <c r="AR179" s="86">
        <v>0</v>
      </c>
      <c r="AS179" s="86">
        <v>0</v>
      </c>
      <c r="AT179" s="97">
        <v>0.64511768447837148</v>
      </c>
      <c r="AX179" s="86">
        <v>0.19700000000000001</v>
      </c>
      <c r="AY179" s="86">
        <v>0</v>
      </c>
      <c r="AZ179" s="86">
        <v>36.501999999999995</v>
      </c>
      <c r="BA179" s="86">
        <v>0</v>
      </c>
      <c r="BC179" s="86">
        <v>37.153999999999996</v>
      </c>
      <c r="BF179" s="86">
        <v>0.17299999999999999</v>
      </c>
      <c r="BG179" s="86">
        <v>0</v>
      </c>
      <c r="BH179" s="86">
        <v>37.153999999999996</v>
      </c>
      <c r="BI179" s="86">
        <v>0.20399999999999999</v>
      </c>
      <c r="BJ179" s="86">
        <v>0.19700000000000001</v>
      </c>
      <c r="BK179" s="86">
        <v>0</v>
      </c>
      <c r="BL179" s="86">
        <v>1</v>
      </c>
      <c r="BM179" s="86">
        <v>0</v>
      </c>
      <c r="BN179" s="86" t="s">
        <v>6</v>
      </c>
      <c r="BO179" s="86" t="s">
        <v>6</v>
      </c>
      <c r="BP179" s="86">
        <v>37.728000000000002</v>
      </c>
      <c r="BS179" s="98">
        <v>4.5854537743850714E-3</v>
      </c>
      <c r="BT179" s="98">
        <v>5.2215860899067004E-3</v>
      </c>
      <c r="BU179" s="98">
        <v>0.98478583545377429</v>
      </c>
      <c r="BV179" s="98">
        <v>5.407124681933842E-3</v>
      </c>
      <c r="BX179" s="98">
        <v>0.99999999999999989</v>
      </c>
    </row>
    <row r="180" spans="1:76" x14ac:dyDescent="0.35">
      <c r="A180" s="96" t="s">
        <v>275</v>
      </c>
      <c r="B180" s="96" t="s">
        <v>278</v>
      </c>
      <c r="C180" s="86">
        <v>0</v>
      </c>
      <c r="D180" s="86">
        <v>6.8000000000000005E-2</v>
      </c>
      <c r="E180" s="86">
        <v>0</v>
      </c>
      <c r="F180" s="86">
        <v>0</v>
      </c>
      <c r="G180" s="86">
        <v>0</v>
      </c>
      <c r="H180" s="86">
        <v>0</v>
      </c>
      <c r="I180" s="86">
        <v>0</v>
      </c>
      <c r="J180" s="86">
        <v>0</v>
      </c>
      <c r="K180" s="86">
        <v>0</v>
      </c>
      <c r="L180" s="86">
        <v>0</v>
      </c>
      <c r="M180" s="86">
        <v>0</v>
      </c>
      <c r="N180" s="86">
        <v>0</v>
      </c>
      <c r="O180" s="86">
        <v>0</v>
      </c>
      <c r="P180" s="86">
        <v>9.3450000000000006</v>
      </c>
      <c r="Q180" s="86">
        <v>0</v>
      </c>
      <c r="R180" s="86">
        <v>0</v>
      </c>
      <c r="S180" s="86">
        <v>0</v>
      </c>
      <c r="T180" s="86">
        <v>0</v>
      </c>
      <c r="U180" s="86">
        <v>0</v>
      </c>
      <c r="V180" s="86">
        <v>0</v>
      </c>
      <c r="W180" s="86">
        <v>0</v>
      </c>
      <c r="X180" s="86">
        <v>0</v>
      </c>
      <c r="Y180" s="86">
        <v>0</v>
      </c>
      <c r="Z180" s="86">
        <v>0</v>
      </c>
      <c r="AA180" s="86">
        <v>0</v>
      </c>
      <c r="AB180" s="86">
        <v>0</v>
      </c>
      <c r="AC180" s="86">
        <v>0</v>
      </c>
      <c r="AD180" s="86">
        <v>0</v>
      </c>
      <c r="AE180" s="86">
        <v>0</v>
      </c>
      <c r="AF180" s="86">
        <v>0</v>
      </c>
      <c r="AG180" s="86">
        <v>0</v>
      </c>
      <c r="AH180" s="86">
        <v>0</v>
      </c>
      <c r="AI180" s="86">
        <v>0</v>
      </c>
      <c r="AJ180" s="86">
        <v>0</v>
      </c>
      <c r="AK180" s="86">
        <v>0</v>
      </c>
      <c r="AL180" s="86">
        <v>0.24299999999999999</v>
      </c>
      <c r="AM180" s="86">
        <v>0</v>
      </c>
      <c r="AO180" s="86">
        <v>9.6560000000000006</v>
      </c>
      <c r="AP180" s="86">
        <v>9.6560000000000006</v>
      </c>
      <c r="AQ180" s="86">
        <v>5.7450000000000001</v>
      </c>
      <c r="AR180" s="86">
        <v>0</v>
      </c>
      <c r="AS180" s="86">
        <v>0</v>
      </c>
      <c r="AT180" s="97">
        <v>0.59496685998343002</v>
      </c>
      <c r="AX180" s="86">
        <v>0.24299999999999999</v>
      </c>
      <c r="AY180" s="86">
        <v>0</v>
      </c>
      <c r="AZ180" s="86">
        <v>9.3450000000000006</v>
      </c>
      <c r="BA180" s="86">
        <v>0</v>
      </c>
      <c r="BC180" s="86">
        <v>9.3450000000000006</v>
      </c>
      <c r="BF180" s="86">
        <v>6.8000000000000005E-2</v>
      </c>
      <c r="BG180" s="86">
        <v>0</v>
      </c>
      <c r="BH180" s="86">
        <v>9.3450000000000006</v>
      </c>
      <c r="BI180" s="86">
        <v>0</v>
      </c>
      <c r="BJ180" s="86">
        <v>0.24299999999999999</v>
      </c>
      <c r="BK180" s="86">
        <v>0</v>
      </c>
      <c r="BL180" s="86">
        <v>1</v>
      </c>
      <c r="BM180" s="86">
        <v>0</v>
      </c>
      <c r="BN180" s="86" t="s">
        <v>6</v>
      </c>
      <c r="BO180" s="86" t="s">
        <v>6</v>
      </c>
      <c r="BP180" s="86">
        <v>9.6560000000000006</v>
      </c>
      <c r="BS180" s="98">
        <v>7.0422535211267607E-3</v>
      </c>
      <c r="BT180" s="98">
        <v>2.5165700082850039E-2</v>
      </c>
      <c r="BU180" s="98">
        <v>0.96779204639602323</v>
      </c>
      <c r="BV180" s="98">
        <v>0</v>
      </c>
      <c r="BX180" s="98">
        <v>1</v>
      </c>
    </row>
    <row r="181" spans="1:76" x14ac:dyDescent="0.35">
      <c r="A181" s="96" t="s">
        <v>275</v>
      </c>
      <c r="B181" s="96" t="s">
        <v>279</v>
      </c>
      <c r="C181" s="86">
        <v>0</v>
      </c>
      <c r="D181" s="86">
        <v>1.61</v>
      </c>
      <c r="E181" s="86">
        <v>0</v>
      </c>
      <c r="F181" s="86">
        <v>0</v>
      </c>
      <c r="G181" s="86">
        <v>0</v>
      </c>
      <c r="H181" s="86">
        <v>0</v>
      </c>
      <c r="I181" s="86">
        <v>0</v>
      </c>
      <c r="J181" s="86">
        <v>0</v>
      </c>
      <c r="K181" s="86">
        <v>0</v>
      </c>
      <c r="L181" s="86">
        <v>0</v>
      </c>
      <c r="M181" s="86">
        <v>0</v>
      </c>
      <c r="N181" s="86">
        <v>9.8450000000000006</v>
      </c>
      <c r="O181" s="86">
        <v>0</v>
      </c>
      <c r="P181" s="86">
        <v>8.7720000000000002</v>
      </c>
      <c r="Q181" s="86">
        <v>0</v>
      </c>
      <c r="R181" s="86">
        <v>0.16400000000000001</v>
      </c>
      <c r="S181" s="86">
        <v>0</v>
      </c>
      <c r="T181" s="86">
        <v>0</v>
      </c>
      <c r="U181" s="86">
        <v>0</v>
      </c>
      <c r="V181" s="86">
        <v>0</v>
      </c>
      <c r="W181" s="86">
        <v>0</v>
      </c>
      <c r="X181" s="86">
        <v>0</v>
      </c>
      <c r="Y181" s="86">
        <v>0</v>
      </c>
      <c r="Z181" s="86">
        <v>0</v>
      </c>
      <c r="AA181" s="86">
        <v>0</v>
      </c>
      <c r="AB181" s="86">
        <v>0</v>
      </c>
      <c r="AC181" s="86">
        <v>0</v>
      </c>
      <c r="AD181" s="86">
        <v>0</v>
      </c>
      <c r="AE181" s="86">
        <v>0</v>
      </c>
      <c r="AF181" s="86">
        <v>0</v>
      </c>
      <c r="AG181" s="86">
        <v>0</v>
      </c>
      <c r="AH181" s="86">
        <v>0</v>
      </c>
      <c r="AI181" s="86">
        <v>0.80700000000000005</v>
      </c>
      <c r="AJ181" s="86">
        <v>0</v>
      </c>
      <c r="AK181" s="86">
        <v>0</v>
      </c>
      <c r="AL181" s="86">
        <v>0.46200000000000002</v>
      </c>
      <c r="AM181" s="86">
        <v>0</v>
      </c>
      <c r="AO181" s="86">
        <v>21.66</v>
      </c>
      <c r="AP181" s="86">
        <v>21.66</v>
      </c>
      <c r="AQ181" s="86">
        <v>16.309000000000001</v>
      </c>
      <c r="AR181" s="86">
        <v>0</v>
      </c>
      <c r="AS181" s="86">
        <v>0</v>
      </c>
      <c r="AT181" s="97">
        <v>0.75295475530932598</v>
      </c>
      <c r="AX181" s="86">
        <v>0.46200000000000002</v>
      </c>
      <c r="AY181" s="86">
        <v>0</v>
      </c>
      <c r="AZ181" s="86">
        <v>18.617000000000001</v>
      </c>
      <c r="BA181" s="86">
        <v>0.16400000000000001</v>
      </c>
      <c r="BC181" s="86">
        <v>18.781000000000002</v>
      </c>
      <c r="BF181" s="86">
        <v>1.61</v>
      </c>
      <c r="BG181" s="86">
        <v>0</v>
      </c>
      <c r="BH181" s="86">
        <v>18.781000000000002</v>
      </c>
      <c r="BI181" s="86">
        <v>0.80700000000000005</v>
      </c>
      <c r="BJ181" s="86">
        <v>0.46200000000000002</v>
      </c>
      <c r="BK181" s="86">
        <v>0</v>
      </c>
      <c r="BL181" s="86">
        <v>1</v>
      </c>
      <c r="BM181" s="86">
        <v>0</v>
      </c>
      <c r="BN181" s="86" t="s">
        <v>6</v>
      </c>
      <c r="BO181" s="86" t="s">
        <v>6</v>
      </c>
      <c r="BP181" s="86">
        <v>21.66</v>
      </c>
      <c r="BS181" s="98">
        <v>7.4330563250230838E-2</v>
      </c>
      <c r="BT181" s="98">
        <v>2.1329639889196676E-2</v>
      </c>
      <c r="BU181" s="98">
        <v>0.86708217913204078</v>
      </c>
      <c r="BV181" s="98">
        <v>3.725761772853186E-2</v>
      </c>
      <c r="BX181" s="98">
        <v>1</v>
      </c>
    </row>
    <row r="182" spans="1:76" x14ac:dyDescent="0.35">
      <c r="A182" s="96" t="s">
        <v>275</v>
      </c>
      <c r="B182" s="96" t="s">
        <v>280</v>
      </c>
      <c r="C182" s="86">
        <v>0</v>
      </c>
      <c r="D182" s="86">
        <v>0.64600000000000002</v>
      </c>
      <c r="E182" s="86">
        <v>0</v>
      </c>
      <c r="F182" s="86">
        <v>0</v>
      </c>
      <c r="G182" s="86">
        <v>0</v>
      </c>
      <c r="H182" s="86">
        <v>0</v>
      </c>
      <c r="I182" s="86">
        <v>0</v>
      </c>
      <c r="J182" s="86">
        <v>0</v>
      </c>
      <c r="K182" s="86">
        <v>0</v>
      </c>
      <c r="L182" s="86">
        <v>0</v>
      </c>
      <c r="M182" s="86">
        <v>0</v>
      </c>
      <c r="N182" s="86">
        <v>0</v>
      </c>
      <c r="O182" s="86">
        <v>0</v>
      </c>
      <c r="P182" s="86">
        <v>12.112</v>
      </c>
      <c r="Q182" s="86">
        <v>0</v>
      </c>
      <c r="R182" s="86">
        <v>1.377</v>
      </c>
      <c r="S182" s="86">
        <v>0</v>
      </c>
      <c r="T182" s="86">
        <v>0</v>
      </c>
      <c r="U182" s="86">
        <v>0</v>
      </c>
      <c r="V182" s="86">
        <v>0</v>
      </c>
      <c r="W182" s="86">
        <v>0</v>
      </c>
      <c r="X182" s="86">
        <v>0</v>
      </c>
      <c r="Y182" s="86">
        <v>0</v>
      </c>
      <c r="Z182" s="86">
        <v>0</v>
      </c>
      <c r="AA182" s="86">
        <v>0</v>
      </c>
      <c r="AB182" s="86">
        <v>0</v>
      </c>
      <c r="AC182" s="86">
        <v>0</v>
      </c>
      <c r="AD182" s="86">
        <v>0</v>
      </c>
      <c r="AE182" s="86">
        <v>0</v>
      </c>
      <c r="AF182" s="86">
        <v>0</v>
      </c>
      <c r="AG182" s="86">
        <v>0</v>
      </c>
      <c r="AH182" s="86">
        <v>0</v>
      </c>
      <c r="AI182" s="86">
        <v>0.221</v>
      </c>
      <c r="AJ182" s="86">
        <v>0</v>
      </c>
      <c r="AK182" s="86">
        <v>0</v>
      </c>
      <c r="AL182" s="86">
        <v>0.22500000000000001</v>
      </c>
      <c r="AM182" s="86">
        <v>0</v>
      </c>
      <c r="AO182" s="86">
        <v>14.581000000000001</v>
      </c>
      <c r="AP182" s="86">
        <v>14.581000000000001</v>
      </c>
      <c r="AQ182" s="86">
        <v>10.865</v>
      </c>
      <c r="AR182" s="86">
        <v>0</v>
      </c>
      <c r="AS182" s="86">
        <v>0</v>
      </c>
      <c r="AT182" s="97">
        <v>0.74514779507578355</v>
      </c>
      <c r="AX182" s="86">
        <v>0.22500000000000001</v>
      </c>
      <c r="AY182" s="86">
        <v>0</v>
      </c>
      <c r="AZ182" s="86">
        <v>12.112</v>
      </c>
      <c r="BA182" s="86">
        <v>1.377</v>
      </c>
      <c r="BC182" s="86">
        <v>13.489000000000001</v>
      </c>
      <c r="BF182" s="86">
        <v>0.64600000000000002</v>
      </c>
      <c r="BG182" s="86">
        <v>0</v>
      </c>
      <c r="BH182" s="86">
        <v>13.489000000000001</v>
      </c>
      <c r="BI182" s="86">
        <v>0.221</v>
      </c>
      <c r="BJ182" s="86">
        <v>0.22500000000000001</v>
      </c>
      <c r="BK182" s="86">
        <v>0</v>
      </c>
      <c r="BL182" s="86">
        <v>1</v>
      </c>
      <c r="BM182" s="86">
        <v>0</v>
      </c>
      <c r="BN182" s="86" t="s">
        <v>6</v>
      </c>
      <c r="BO182" s="86" t="s">
        <v>6</v>
      </c>
      <c r="BP182" s="86">
        <v>14.581000000000001</v>
      </c>
      <c r="BS182" s="98">
        <v>4.4304231534188325E-2</v>
      </c>
      <c r="BT182" s="98">
        <v>1.5431040395034634E-2</v>
      </c>
      <c r="BU182" s="98">
        <v>0.92510801728276526</v>
      </c>
      <c r="BV182" s="98">
        <v>1.5156710788011795E-2</v>
      </c>
      <c r="BX182" s="98">
        <v>1</v>
      </c>
    </row>
    <row r="183" spans="1:76" x14ac:dyDescent="0.35">
      <c r="A183" s="96" t="s">
        <v>275</v>
      </c>
      <c r="B183" s="96" t="s">
        <v>281</v>
      </c>
      <c r="C183" s="86">
        <v>0</v>
      </c>
      <c r="D183" s="86">
        <v>9.0999999999999998E-2</v>
      </c>
      <c r="E183" s="86">
        <v>0</v>
      </c>
      <c r="F183" s="86">
        <v>0</v>
      </c>
      <c r="G183" s="86">
        <v>0</v>
      </c>
      <c r="H183" s="86">
        <v>0</v>
      </c>
      <c r="I183" s="86">
        <v>0</v>
      </c>
      <c r="J183" s="86">
        <v>0</v>
      </c>
      <c r="K183" s="86">
        <v>0</v>
      </c>
      <c r="L183" s="86">
        <v>0</v>
      </c>
      <c r="M183" s="86">
        <v>0</v>
      </c>
      <c r="N183" s="86">
        <v>0</v>
      </c>
      <c r="O183" s="86">
        <v>0</v>
      </c>
      <c r="P183" s="86">
        <v>0</v>
      </c>
      <c r="Q183" s="86">
        <v>0</v>
      </c>
      <c r="R183" s="86">
        <v>4.2549999999999999</v>
      </c>
      <c r="S183" s="86">
        <v>0</v>
      </c>
      <c r="T183" s="86">
        <v>0</v>
      </c>
      <c r="U183" s="86">
        <v>0</v>
      </c>
      <c r="V183" s="86">
        <v>0</v>
      </c>
      <c r="W183" s="86">
        <v>0</v>
      </c>
      <c r="X183" s="86">
        <v>0</v>
      </c>
      <c r="Y183" s="86">
        <v>0</v>
      </c>
      <c r="Z183" s="86">
        <v>0</v>
      </c>
      <c r="AA183" s="86">
        <v>0</v>
      </c>
      <c r="AB183" s="86">
        <v>0</v>
      </c>
      <c r="AC183" s="86">
        <v>0</v>
      </c>
      <c r="AD183" s="86">
        <v>0</v>
      </c>
      <c r="AE183" s="86">
        <v>0</v>
      </c>
      <c r="AF183" s="86">
        <v>0</v>
      </c>
      <c r="AG183" s="86">
        <v>0</v>
      </c>
      <c r="AH183" s="86">
        <v>0</v>
      </c>
      <c r="AI183" s="86">
        <v>0</v>
      </c>
      <c r="AJ183" s="86">
        <v>0</v>
      </c>
      <c r="AK183" s="86">
        <v>0</v>
      </c>
      <c r="AL183" s="86">
        <v>4.7E-2</v>
      </c>
      <c r="AM183" s="86">
        <v>0</v>
      </c>
      <c r="AO183" s="86">
        <v>4.3929999999999998</v>
      </c>
      <c r="AP183" s="86">
        <v>4.3929999999999998</v>
      </c>
      <c r="AQ183" s="86">
        <v>3.3410000000000002</v>
      </c>
      <c r="AR183" s="86">
        <v>0</v>
      </c>
      <c r="AS183" s="86">
        <v>0</v>
      </c>
      <c r="AT183" s="97">
        <v>0.76052811290689737</v>
      </c>
      <c r="AX183" s="86">
        <v>4.7E-2</v>
      </c>
      <c r="AY183" s="86">
        <v>0</v>
      </c>
      <c r="AZ183" s="86">
        <v>0</v>
      </c>
      <c r="BA183" s="86">
        <v>4.2549999999999999</v>
      </c>
      <c r="BC183" s="86">
        <v>4.2549999999999999</v>
      </c>
      <c r="BF183" s="86">
        <v>9.0999999999999998E-2</v>
      </c>
      <c r="BG183" s="86">
        <v>0</v>
      </c>
      <c r="BH183" s="86">
        <v>4.2549999999999999</v>
      </c>
      <c r="BI183" s="86">
        <v>0</v>
      </c>
      <c r="BJ183" s="86">
        <v>4.7E-2</v>
      </c>
      <c r="BK183" s="86">
        <v>0</v>
      </c>
      <c r="BL183" s="86">
        <v>1</v>
      </c>
      <c r="BM183" s="86">
        <v>0</v>
      </c>
      <c r="BN183" s="86" t="s">
        <v>6</v>
      </c>
      <c r="BO183" s="86" t="s">
        <v>6</v>
      </c>
      <c r="BP183" s="86">
        <v>4.3929999999999998</v>
      </c>
      <c r="BS183" s="98">
        <v>2.0714773503300705E-2</v>
      </c>
      <c r="BT183" s="98">
        <v>1.0698839062144321E-2</v>
      </c>
      <c r="BU183" s="98">
        <v>0.96858638743455494</v>
      </c>
      <c r="BV183" s="98">
        <v>0</v>
      </c>
      <c r="BX183" s="98">
        <v>1</v>
      </c>
    </row>
    <row r="184" spans="1:76" x14ac:dyDescent="0.35">
      <c r="A184" s="96" t="s">
        <v>275</v>
      </c>
      <c r="B184" s="96" t="s">
        <v>282</v>
      </c>
      <c r="C184" s="86">
        <v>0</v>
      </c>
      <c r="D184" s="86">
        <v>5.2999999999999999E-2</v>
      </c>
      <c r="E184" s="86">
        <v>0</v>
      </c>
      <c r="F184" s="86">
        <v>0</v>
      </c>
      <c r="G184" s="86">
        <v>0</v>
      </c>
      <c r="H184" s="86">
        <v>0</v>
      </c>
      <c r="I184" s="86">
        <v>0</v>
      </c>
      <c r="J184" s="86">
        <v>0</v>
      </c>
      <c r="K184" s="86">
        <v>0</v>
      </c>
      <c r="L184" s="86">
        <v>0</v>
      </c>
      <c r="M184" s="86">
        <v>0</v>
      </c>
      <c r="N184" s="86">
        <v>0</v>
      </c>
      <c r="O184" s="86">
        <v>0</v>
      </c>
      <c r="P184" s="86">
        <v>0</v>
      </c>
      <c r="Q184" s="86">
        <v>0</v>
      </c>
      <c r="R184" s="86">
        <v>2.27</v>
      </c>
      <c r="S184" s="86">
        <v>0</v>
      </c>
      <c r="T184" s="86">
        <v>0</v>
      </c>
      <c r="U184" s="86">
        <v>0</v>
      </c>
      <c r="V184" s="86">
        <v>0</v>
      </c>
      <c r="W184" s="86">
        <v>0</v>
      </c>
      <c r="X184" s="86">
        <v>0</v>
      </c>
      <c r="Y184" s="86">
        <v>0</v>
      </c>
      <c r="Z184" s="86">
        <v>0</v>
      </c>
      <c r="AA184" s="86">
        <v>0</v>
      </c>
      <c r="AB184" s="86">
        <v>0</v>
      </c>
      <c r="AC184" s="86">
        <v>0</v>
      </c>
      <c r="AD184" s="86">
        <v>0</v>
      </c>
      <c r="AE184" s="86">
        <v>0</v>
      </c>
      <c r="AF184" s="86">
        <v>0</v>
      </c>
      <c r="AG184" s="86">
        <v>0</v>
      </c>
      <c r="AH184" s="86">
        <v>0</v>
      </c>
      <c r="AI184" s="86">
        <v>0</v>
      </c>
      <c r="AJ184" s="86">
        <v>0</v>
      </c>
      <c r="AK184" s="86">
        <v>0</v>
      </c>
      <c r="AL184" s="86">
        <v>2.1499999999999998E-2</v>
      </c>
      <c r="AM184" s="86">
        <v>0</v>
      </c>
      <c r="AO184" s="86">
        <v>2.3445</v>
      </c>
      <c r="AP184" s="86">
        <v>2.3445</v>
      </c>
      <c r="AQ184" s="86">
        <v>1.9339999999999999</v>
      </c>
      <c r="AR184" s="86">
        <v>0</v>
      </c>
      <c r="AS184" s="86">
        <v>0</v>
      </c>
      <c r="AT184" s="97">
        <v>0.82490936233738532</v>
      </c>
      <c r="AX184" s="86">
        <v>2.1499999999999998E-2</v>
      </c>
      <c r="AY184" s="86">
        <v>0</v>
      </c>
      <c r="AZ184" s="86">
        <v>0</v>
      </c>
      <c r="BA184" s="86">
        <v>2.27</v>
      </c>
      <c r="BC184" s="86">
        <v>2.27</v>
      </c>
      <c r="BF184" s="86">
        <v>5.2999999999999999E-2</v>
      </c>
      <c r="BG184" s="86">
        <v>0</v>
      </c>
      <c r="BH184" s="86">
        <v>2.27</v>
      </c>
      <c r="BI184" s="86">
        <v>0</v>
      </c>
      <c r="BJ184" s="86">
        <v>2.1499999999999998E-2</v>
      </c>
      <c r="BK184" s="86">
        <v>0</v>
      </c>
      <c r="BL184" s="86">
        <v>1</v>
      </c>
      <c r="BM184" s="86">
        <v>0</v>
      </c>
      <c r="BN184" s="86" t="s">
        <v>6</v>
      </c>
      <c r="BO184" s="86" t="s">
        <v>6</v>
      </c>
      <c r="BP184" s="86">
        <v>2.3445</v>
      </c>
      <c r="BS184" s="98">
        <v>2.2606099381531242E-2</v>
      </c>
      <c r="BT184" s="98">
        <v>9.1703988057155027E-3</v>
      </c>
      <c r="BU184" s="98">
        <v>0.9682235018127533</v>
      </c>
      <c r="BV184" s="98">
        <v>0</v>
      </c>
      <c r="BX184" s="98">
        <v>1</v>
      </c>
    </row>
    <row r="185" spans="1:76" x14ac:dyDescent="0.35">
      <c r="A185" s="96" t="s">
        <v>275</v>
      </c>
      <c r="B185" s="96" t="s">
        <v>283</v>
      </c>
      <c r="C185" s="86">
        <v>0</v>
      </c>
      <c r="D185" s="86">
        <v>7.1999999999999995E-2</v>
      </c>
      <c r="E185" s="86">
        <v>0</v>
      </c>
      <c r="F185" s="86">
        <v>0</v>
      </c>
      <c r="G185" s="86">
        <v>0</v>
      </c>
      <c r="H185" s="86">
        <v>0</v>
      </c>
      <c r="I185" s="86">
        <v>0</v>
      </c>
      <c r="J185" s="86">
        <v>0</v>
      </c>
      <c r="K185" s="86">
        <v>0</v>
      </c>
      <c r="L185" s="86">
        <v>0</v>
      </c>
      <c r="M185" s="86">
        <v>3.8860000000000001</v>
      </c>
      <c r="N185" s="86">
        <v>0.96</v>
      </c>
      <c r="O185" s="86">
        <v>0</v>
      </c>
      <c r="P185" s="86">
        <v>29.88</v>
      </c>
      <c r="Q185" s="86">
        <v>0</v>
      </c>
      <c r="R185" s="86">
        <v>0</v>
      </c>
      <c r="S185" s="86">
        <v>0</v>
      </c>
      <c r="T185" s="86">
        <v>0</v>
      </c>
      <c r="U185" s="86">
        <v>0</v>
      </c>
      <c r="V185" s="86">
        <v>0</v>
      </c>
      <c r="W185" s="86">
        <v>0</v>
      </c>
      <c r="X185" s="86">
        <v>0</v>
      </c>
      <c r="Y185" s="86">
        <v>0</v>
      </c>
      <c r="Z185" s="86">
        <v>0</v>
      </c>
      <c r="AA185" s="86">
        <v>0</v>
      </c>
      <c r="AB185" s="86">
        <v>0</v>
      </c>
      <c r="AC185" s="86">
        <v>0</v>
      </c>
      <c r="AD185" s="86">
        <v>0</v>
      </c>
      <c r="AE185" s="86">
        <v>0</v>
      </c>
      <c r="AF185" s="86">
        <v>0</v>
      </c>
      <c r="AG185" s="86">
        <v>0</v>
      </c>
      <c r="AH185" s="86">
        <v>0</v>
      </c>
      <c r="AI185" s="86">
        <v>5.1159999999999997</v>
      </c>
      <c r="AJ185" s="86">
        <v>0</v>
      </c>
      <c r="AK185" s="86">
        <v>0</v>
      </c>
      <c r="AL185" s="86">
        <v>0.68300000000000005</v>
      </c>
      <c r="AM185" s="86">
        <v>0</v>
      </c>
      <c r="AO185" s="86">
        <v>40.597000000000001</v>
      </c>
      <c r="AP185" s="86">
        <v>40.597000000000001</v>
      </c>
      <c r="AQ185" s="86">
        <v>29.885000000000002</v>
      </c>
      <c r="AR185" s="86">
        <v>0</v>
      </c>
      <c r="AS185" s="86">
        <v>0</v>
      </c>
      <c r="AT185" s="97">
        <v>0.73613813828608021</v>
      </c>
      <c r="AX185" s="86">
        <v>0.68300000000000005</v>
      </c>
      <c r="AY185" s="86">
        <v>0</v>
      </c>
      <c r="AZ185" s="86">
        <v>34.725999999999999</v>
      </c>
      <c r="BA185" s="86">
        <v>0</v>
      </c>
      <c r="BC185" s="86">
        <v>34.725999999999999</v>
      </c>
      <c r="BF185" s="86">
        <v>7.1999999999999995E-2</v>
      </c>
      <c r="BG185" s="86">
        <v>0</v>
      </c>
      <c r="BH185" s="86">
        <v>34.725999999999999</v>
      </c>
      <c r="BI185" s="86">
        <v>5.1159999999999997</v>
      </c>
      <c r="BJ185" s="86">
        <v>0.68300000000000005</v>
      </c>
      <c r="BK185" s="86">
        <v>0</v>
      </c>
      <c r="BL185" s="86">
        <v>1</v>
      </c>
      <c r="BM185" s="86">
        <v>0</v>
      </c>
      <c r="BN185" s="86" t="s">
        <v>6</v>
      </c>
      <c r="BO185" s="86" t="s">
        <v>6</v>
      </c>
      <c r="BP185" s="86">
        <v>40.597000000000001</v>
      </c>
      <c r="BS185" s="98">
        <v>1.7735300637978174E-3</v>
      </c>
      <c r="BT185" s="98">
        <v>1.6823903244082075E-2</v>
      </c>
      <c r="BU185" s="98">
        <v>0.85538340271448621</v>
      </c>
      <c r="BV185" s="98">
        <v>0.1260191639776338</v>
      </c>
      <c r="BX185" s="98">
        <v>0.99999999999999989</v>
      </c>
    </row>
    <row r="186" spans="1:76" x14ac:dyDescent="0.35">
      <c r="A186" s="96" t="s">
        <v>275</v>
      </c>
      <c r="B186" s="96" t="s">
        <v>284</v>
      </c>
      <c r="C186" s="86">
        <v>0</v>
      </c>
      <c r="D186" s="86">
        <v>0.35099999999999998</v>
      </c>
      <c r="E186" s="86">
        <v>0</v>
      </c>
      <c r="F186" s="86">
        <v>0</v>
      </c>
      <c r="G186" s="86">
        <v>0</v>
      </c>
      <c r="H186" s="86">
        <v>0</v>
      </c>
      <c r="I186" s="86">
        <v>0</v>
      </c>
      <c r="J186" s="86">
        <v>0</v>
      </c>
      <c r="K186" s="86">
        <v>0</v>
      </c>
      <c r="L186" s="86">
        <v>0</v>
      </c>
      <c r="M186" s="86">
        <v>13.157999999999999</v>
      </c>
      <c r="N186" s="86">
        <v>0.128</v>
      </c>
      <c r="O186" s="86">
        <v>0</v>
      </c>
      <c r="P186" s="86">
        <v>39.031999999999996</v>
      </c>
      <c r="Q186" s="86">
        <v>0</v>
      </c>
      <c r="R186" s="86">
        <v>0.66200000000000003</v>
      </c>
      <c r="S186" s="86">
        <v>0</v>
      </c>
      <c r="T186" s="86">
        <v>0</v>
      </c>
      <c r="U186" s="86">
        <v>0</v>
      </c>
      <c r="V186" s="86">
        <v>0</v>
      </c>
      <c r="W186" s="86">
        <v>0</v>
      </c>
      <c r="X186" s="86">
        <v>0</v>
      </c>
      <c r="Y186" s="86">
        <v>0</v>
      </c>
      <c r="Z186" s="86">
        <v>0</v>
      </c>
      <c r="AA186" s="86">
        <v>0</v>
      </c>
      <c r="AB186" s="86">
        <v>0</v>
      </c>
      <c r="AC186" s="86">
        <v>0</v>
      </c>
      <c r="AD186" s="86">
        <v>0</v>
      </c>
      <c r="AE186" s="86">
        <v>0</v>
      </c>
      <c r="AF186" s="86">
        <v>0</v>
      </c>
      <c r="AG186" s="86">
        <v>0</v>
      </c>
      <c r="AH186" s="86">
        <v>0</v>
      </c>
      <c r="AI186" s="86">
        <v>4.1459999999999999</v>
      </c>
      <c r="AJ186" s="86">
        <v>0.40117599999999998</v>
      </c>
      <c r="AK186" s="86">
        <v>0</v>
      </c>
      <c r="AL186" s="86">
        <v>1.3540000000000001</v>
      </c>
      <c r="AM186" s="86">
        <v>0</v>
      </c>
      <c r="AO186" s="86">
        <v>59.232175999999995</v>
      </c>
      <c r="AP186" s="86">
        <v>59.232175999999995</v>
      </c>
      <c r="AQ186" s="86">
        <v>41.512</v>
      </c>
      <c r="AR186" s="86">
        <v>0</v>
      </c>
      <c r="AS186" s="86">
        <v>0</v>
      </c>
      <c r="AT186" s="97">
        <v>0.70083530275841976</v>
      </c>
      <c r="AX186" s="86">
        <v>1.3540000000000001</v>
      </c>
      <c r="AY186" s="86">
        <v>0</v>
      </c>
      <c r="AZ186" s="86">
        <v>52.317999999999998</v>
      </c>
      <c r="BA186" s="86">
        <v>0.66200000000000003</v>
      </c>
      <c r="BC186" s="86">
        <v>52.98</v>
      </c>
      <c r="BF186" s="86">
        <v>0.35099999999999998</v>
      </c>
      <c r="BG186" s="86">
        <v>0</v>
      </c>
      <c r="BH186" s="86">
        <v>52.98</v>
      </c>
      <c r="BI186" s="86">
        <v>4.5471760000000003</v>
      </c>
      <c r="BJ186" s="86">
        <v>1.3540000000000001</v>
      </c>
      <c r="BK186" s="86">
        <v>0</v>
      </c>
      <c r="BL186" s="86">
        <v>1</v>
      </c>
      <c r="BM186" s="86">
        <v>0</v>
      </c>
      <c r="BN186" s="86" t="s">
        <v>6</v>
      </c>
      <c r="BO186" s="86" t="s">
        <v>6</v>
      </c>
      <c r="BP186" s="86">
        <v>59.232175999999995</v>
      </c>
      <c r="BS186" s="98">
        <v>5.925833283585597E-3</v>
      </c>
      <c r="BT186" s="98">
        <v>2.2859197338959827E-2</v>
      </c>
      <c r="BU186" s="98">
        <v>0.89444628878736454</v>
      </c>
      <c r="BV186" s="98">
        <v>7.6768680590090094E-2</v>
      </c>
      <c r="BX186" s="98">
        <v>1</v>
      </c>
    </row>
    <row r="187" spans="1:76" x14ac:dyDescent="0.35">
      <c r="A187" s="96" t="s">
        <v>275</v>
      </c>
      <c r="B187" s="96" t="s">
        <v>285</v>
      </c>
      <c r="C187" s="86">
        <v>0</v>
      </c>
      <c r="D187" s="86">
        <v>0.14399999999999999</v>
      </c>
      <c r="E187" s="86">
        <v>0</v>
      </c>
      <c r="F187" s="86">
        <v>0</v>
      </c>
      <c r="G187" s="86">
        <v>0</v>
      </c>
      <c r="H187" s="86">
        <v>0</v>
      </c>
      <c r="I187" s="86">
        <v>0</v>
      </c>
      <c r="J187" s="86">
        <v>0</v>
      </c>
      <c r="K187" s="86">
        <v>0</v>
      </c>
      <c r="L187" s="86">
        <v>0</v>
      </c>
      <c r="M187" s="86">
        <v>0</v>
      </c>
      <c r="N187" s="86">
        <v>0</v>
      </c>
      <c r="O187" s="86">
        <v>0</v>
      </c>
      <c r="P187" s="86">
        <v>0</v>
      </c>
      <c r="Q187" s="86">
        <v>0</v>
      </c>
      <c r="R187" s="86">
        <v>8.8460000000000001</v>
      </c>
      <c r="S187" s="86">
        <v>0</v>
      </c>
      <c r="T187" s="86">
        <v>0</v>
      </c>
      <c r="U187" s="86">
        <v>0</v>
      </c>
      <c r="V187" s="86">
        <v>0</v>
      </c>
      <c r="W187" s="86">
        <v>0</v>
      </c>
      <c r="X187" s="86">
        <v>0</v>
      </c>
      <c r="Y187" s="86">
        <v>0</v>
      </c>
      <c r="Z187" s="86">
        <v>0</v>
      </c>
      <c r="AA187" s="86">
        <v>0</v>
      </c>
      <c r="AB187" s="86">
        <v>0</v>
      </c>
      <c r="AC187" s="86">
        <v>0</v>
      </c>
      <c r="AD187" s="86">
        <v>0</v>
      </c>
      <c r="AE187" s="86">
        <v>0</v>
      </c>
      <c r="AF187" s="86">
        <v>0</v>
      </c>
      <c r="AG187" s="86">
        <v>0</v>
      </c>
      <c r="AH187" s="86">
        <v>0</v>
      </c>
      <c r="AI187" s="86">
        <v>0</v>
      </c>
      <c r="AJ187" s="86">
        <v>0</v>
      </c>
      <c r="AK187" s="86">
        <v>0</v>
      </c>
      <c r="AL187" s="86">
        <v>0.10100000000000001</v>
      </c>
      <c r="AM187" s="86">
        <v>0</v>
      </c>
      <c r="AO187" s="86">
        <v>9.0910000000000011</v>
      </c>
      <c r="AP187" s="86">
        <v>9.0910000000000011</v>
      </c>
      <c r="AQ187" s="86">
        <v>6.9980000000000002</v>
      </c>
      <c r="AR187" s="86">
        <v>0</v>
      </c>
      <c r="AS187" s="86">
        <v>0</v>
      </c>
      <c r="AT187" s="97">
        <v>0.76977230227697713</v>
      </c>
      <c r="AX187" s="86">
        <v>0.10100000000000001</v>
      </c>
      <c r="AY187" s="86">
        <v>0</v>
      </c>
      <c r="AZ187" s="86">
        <v>0</v>
      </c>
      <c r="BA187" s="86">
        <v>8.8460000000000001</v>
      </c>
      <c r="BC187" s="86">
        <v>8.8460000000000001</v>
      </c>
      <c r="BF187" s="86">
        <v>0.14399999999999999</v>
      </c>
      <c r="BG187" s="86">
        <v>0</v>
      </c>
      <c r="BH187" s="86">
        <v>8.8460000000000001</v>
      </c>
      <c r="BI187" s="86">
        <v>0</v>
      </c>
      <c r="BJ187" s="86">
        <v>0.10100000000000001</v>
      </c>
      <c r="BK187" s="86">
        <v>0</v>
      </c>
      <c r="BL187" s="86">
        <v>1</v>
      </c>
      <c r="BM187" s="86">
        <v>0</v>
      </c>
      <c r="BN187" s="86" t="s">
        <v>6</v>
      </c>
      <c r="BO187" s="86" t="s">
        <v>6</v>
      </c>
      <c r="BP187" s="86">
        <v>9.0910000000000011</v>
      </c>
      <c r="BS187" s="98">
        <v>1.5839841601583981E-2</v>
      </c>
      <c r="BT187" s="98">
        <v>1.1109888901110988E-2</v>
      </c>
      <c r="BU187" s="98">
        <v>0.97305026949730489</v>
      </c>
      <c r="BV187" s="98">
        <v>0</v>
      </c>
      <c r="BX187" s="98">
        <v>0.99999999999999989</v>
      </c>
    </row>
    <row r="188" spans="1:76" x14ac:dyDescent="0.35">
      <c r="A188" s="96" t="s">
        <v>275</v>
      </c>
      <c r="B188" s="96" t="s">
        <v>286</v>
      </c>
      <c r="C188" s="86">
        <v>0</v>
      </c>
      <c r="D188" s="86">
        <v>4.9000000000000002E-2</v>
      </c>
      <c r="E188" s="86">
        <v>0</v>
      </c>
      <c r="F188" s="86">
        <v>0</v>
      </c>
      <c r="G188" s="86">
        <v>0</v>
      </c>
      <c r="H188" s="86">
        <v>0</v>
      </c>
      <c r="I188" s="86">
        <v>0</v>
      </c>
      <c r="J188" s="86">
        <v>0</v>
      </c>
      <c r="K188" s="86">
        <v>0</v>
      </c>
      <c r="L188" s="86">
        <v>0</v>
      </c>
      <c r="M188" s="86">
        <v>0</v>
      </c>
      <c r="N188" s="86">
        <v>0</v>
      </c>
      <c r="O188" s="86">
        <v>0</v>
      </c>
      <c r="P188" s="86">
        <v>0</v>
      </c>
      <c r="Q188" s="86">
        <v>2.36111</v>
      </c>
      <c r="R188" s="86">
        <v>9.1839999999999993</v>
      </c>
      <c r="S188" s="86">
        <v>0</v>
      </c>
      <c r="T188" s="86">
        <v>0</v>
      </c>
      <c r="U188" s="86">
        <v>0</v>
      </c>
      <c r="V188" s="86">
        <v>0</v>
      </c>
      <c r="W188" s="86">
        <v>0</v>
      </c>
      <c r="X188" s="86">
        <v>0</v>
      </c>
      <c r="Y188" s="86">
        <v>0</v>
      </c>
      <c r="Z188" s="86">
        <v>0</v>
      </c>
      <c r="AA188" s="86">
        <v>0</v>
      </c>
      <c r="AB188" s="86">
        <v>0</v>
      </c>
      <c r="AC188" s="86">
        <v>0</v>
      </c>
      <c r="AD188" s="86">
        <v>0</v>
      </c>
      <c r="AE188" s="86">
        <v>0</v>
      </c>
      <c r="AF188" s="86">
        <v>0</v>
      </c>
      <c r="AG188" s="86">
        <v>0</v>
      </c>
      <c r="AH188" s="86">
        <v>0</v>
      </c>
      <c r="AI188" s="86">
        <v>0</v>
      </c>
      <c r="AJ188" s="86">
        <v>0</v>
      </c>
      <c r="AK188" s="86">
        <v>0</v>
      </c>
      <c r="AL188" s="86">
        <v>0.13900000000000001</v>
      </c>
      <c r="AM188" s="86">
        <v>0</v>
      </c>
      <c r="AO188" s="86">
        <v>11.733109999999998</v>
      </c>
      <c r="AP188" s="86">
        <v>11.733109999999998</v>
      </c>
      <c r="AQ188" s="86">
        <v>8.875</v>
      </c>
      <c r="AR188" s="86">
        <v>0</v>
      </c>
      <c r="AS188" s="86">
        <v>0</v>
      </c>
      <c r="AT188" s="97">
        <v>0.7564064429635452</v>
      </c>
      <c r="AX188" s="86">
        <v>0.13900000000000001</v>
      </c>
      <c r="AY188" s="86">
        <v>0</v>
      </c>
      <c r="AZ188" s="86">
        <v>2.36111</v>
      </c>
      <c r="BA188" s="86">
        <v>9.1839999999999993</v>
      </c>
      <c r="BC188" s="86">
        <v>11.545109999999999</v>
      </c>
      <c r="BF188" s="86">
        <v>4.9000000000000002E-2</v>
      </c>
      <c r="BG188" s="86">
        <v>0</v>
      </c>
      <c r="BH188" s="86">
        <v>11.545109999999999</v>
      </c>
      <c r="BI188" s="86">
        <v>0</v>
      </c>
      <c r="BJ188" s="86">
        <v>0.13900000000000001</v>
      </c>
      <c r="BK188" s="86">
        <v>0</v>
      </c>
      <c r="BL188" s="86">
        <v>1</v>
      </c>
      <c r="BM188" s="86">
        <v>0</v>
      </c>
      <c r="BN188" s="86" t="s">
        <v>6</v>
      </c>
      <c r="BO188" s="86" t="s">
        <v>6</v>
      </c>
      <c r="BP188" s="86">
        <v>11.733109999999998</v>
      </c>
      <c r="BS188" s="98">
        <v>4.1762158541085873E-3</v>
      </c>
      <c r="BT188" s="98">
        <v>1.1846816402471301E-2</v>
      </c>
      <c r="BU188" s="98">
        <v>0.98397696774342025</v>
      </c>
      <c r="BV188" s="98">
        <v>0</v>
      </c>
      <c r="BX188" s="98">
        <v>1.0000000000000002</v>
      </c>
    </row>
    <row r="189" spans="1:76" x14ac:dyDescent="0.35">
      <c r="A189" s="96" t="s">
        <v>275</v>
      </c>
      <c r="B189" s="96" t="s">
        <v>287</v>
      </c>
      <c r="C189" s="86">
        <v>0</v>
      </c>
      <c r="D189" s="86">
        <v>0.17399999999999999</v>
      </c>
      <c r="E189" s="86">
        <v>0</v>
      </c>
      <c r="F189" s="86">
        <v>0</v>
      </c>
      <c r="G189" s="86">
        <v>0</v>
      </c>
      <c r="H189" s="86">
        <v>0</v>
      </c>
      <c r="I189" s="86">
        <v>0</v>
      </c>
      <c r="J189" s="86">
        <v>0</v>
      </c>
      <c r="K189" s="86">
        <v>0</v>
      </c>
      <c r="L189" s="86">
        <v>0</v>
      </c>
      <c r="M189" s="86">
        <v>0</v>
      </c>
      <c r="N189" s="86">
        <v>0</v>
      </c>
      <c r="O189" s="86">
        <v>53.168999999999997</v>
      </c>
      <c r="P189" s="86">
        <v>0</v>
      </c>
      <c r="Q189" s="86">
        <v>0</v>
      </c>
      <c r="R189" s="86">
        <v>0</v>
      </c>
      <c r="S189" s="86">
        <v>12.035</v>
      </c>
      <c r="T189" s="86">
        <v>0</v>
      </c>
      <c r="U189" s="86">
        <v>0</v>
      </c>
      <c r="V189" s="86">
        <v>0</v>
      </c>
      <c r="W189" s="86">
        <v>0</v>
      </c>
      <c r="X189" s="86">
        <v>0</v>
      </c>
      <c r="Y189" s="86">
        <v>0</v>
      </c>
      <c r="Z189" s="86">
        <v>0</v>
      </c>
      <c r="AA189" s="86">
        <v>0</v>
      </c>
      <c r="AB189" s="86">
        <v>0</v>
      </c>
      <c r="AC189" s="86">
        <v>0</v>
      </c>
      <c r="AD189" s="86">
        <v>0</v>
      </c>
      <c r="AE189" s="86">
        <v>0</v>
      </c>
      <c r="AF189" s="86">
        <v>0</v>
      </c>
      <c r="AG189" s="86">
        <v>0</v>
      </c>
      <c r="AH189" s="86">
        <v>0</v>
      </c>
      <c r="AI189" s="86">
        <v>0</v>
      </c>
      <c r="AJ189" s="86">
        <v>0</v>
      </c>
      <c r="AK189" s="86">
        <v>0</v>
      </c>
      <c r="AL189" s="86">
        <v>0.88</v>
      </c>
      <c r="AM189" s="86">
        <v>0</v>
      </c>
      <c r="AO189" s="86">
        <v>66.257999999999996</v>
      </c>
      <c r="AP189" s="86">
        <v>66.257999999999996</v>
      </c>
      <c r="AQ189" s="86">
        <v>59.584000000000003</v>
      </c>
      <c r="AR189" s="86">
        <v>0</v>
      </c>
      <c r="AS189" s="86">
        <v>0</v>
      </c>
      <c r="AT189" s="97">
        <v>0.89927254067433382</v>
      </c>
      <c r="AX189" s="86">
        <v>0.88</v>
      </c>
      <c r="AY189" s="86">
        <v>0</v>
      </c>
      <c r="AZ189" s="86">
        <v>53.168999999999997</v>
      </c>
      <c r="BA189" s="86">
        <v>12.035</v>
      </c>
      <c r="BC189" s="86">
        <v>65.203999999999994</v>
      </c>
      <c r="BF189" s="86">
        <v>0.17399999999999999</v>
      </c>
      <c r="BG189" s="86">
        <v>0</v>
      </c>
      <c r="BH189" s="86">
        <v>65.203999999999994</v>
      </c>
      <c r="BI189" s="86">
        <v>0</v>
      </c>
      <c r="BJ189" s="86">
        <v>0.88</v>
      </c>
      <c r="BK189" s="86">
        <v>0</v>
      </c>
      <c r="BL189" s="86">
        <v>1</v>
      </c>
      <c r="BM189" s="86">
        <v>0</v>
      </c>
      <c r="BN189" s="86" t="s">
        <v>6</v>
      </c>
      <c r="BO189" s="86" t="s">
        <v>6</v>
      </c>
      <c r="BP189" s="86">
        <v>66.257999999999996</v>
      </c>
      <c r="BS189" s="98">
        <v>2.6260979806212079E-3</v>
      </c>
      <c r="BT189" s="98">
        <v>1.3281415074406111E-2</v>
      </c>
      <c r="BU189" s="98">
        <v>0.98409248694497264</v>
      </c>
      <c r="BV189" s="98">
        <v>0</v>
      </c>
      <c r="BX189" s="98">
        <v>1</v>
      </c>
    </row>
    <row r="190" spans="1:76" x14ac:dyDescent="0.35">
      <c r="A190" s="96" t="s">
        <v>275</v>
      </c>
      <c r="B190" s="96" t="s">
        <v>288</v>
      </c>
      <c r="C190" s="86">
        <v>0</v>
      </c>
      <c r="D190" s="86">
        <v>2.7E-2</v>
      </c>
      <c r="E190" s="86">
        <v>0</v>
      </c>
      <c r="F190" s="86">
        <v>0</v>
      </c>
      <c r="G190" s="86">
        <v>0</v>
      </c>
      <c r="H190" s="86">
        <v>0</v>
      </c>
      <c r="I190" s="86">
        <v>0</v>
      </c>
      <c r="J190" s="86">
        <v>0</v>
      </c>
      <c r="K190" s="86">
        <v>0</v>
      </c>
      <c r="L190" s="86">
        <v>0</v>
      </c>
      <c r="M190" s="86">
        <v>0</v>
      </c>
      <c r="N190" s="86">
        <v>0</v>
      </c>
      <c r="O190" s="86">
        <v>0</v>
      </c>
      <c r="P190" s="86">
        <v>2.641</v>
      </c>
      <c r="Q190" s="86">
        <v>0</v>
      </c>
      <c r="R190" s="86">
        <v>0</v>
      </c>
      <c r="S190" s="86">
        <v>13.84</v>
      </c>
      <c r="T190" s="86">
        <v>0</v>
      </c>
      <c r="U190" s="86">
        <v>0</v>
      </c>
      <c r="V190" s="86">
        <v>0</v>
      </c>
      <c r="W190" s="86">
        <v>0</v>
      </c>
      <c r="X190" s="86">
        <v>0</v>
      </c>
      <c r="Y190" s="86">
        <v>0</v>
      </c>
      <c r="Z190" s="86">
        <v>0</v>
      </c>
      <c r="AA190" s="86">
        <v>0</v>
      </c>
      <c r="AB190" s="86">
        <v>0</v>
      </c>
      <c r="AC190" s="86">
        <v>0</v>
      </c>
      <c r="AD190" s="86">
        <v>0</v>
      </c>
      <c r="AE190" s="86">
        <v>0</v>
      </c>
      <c r="AF190" s="86">
        <v>0</v>
      </c>
      <c r="AG190" s="86">
        <v>0</v>
      </c>
      <c r="AH190" s="86">
        <v>0</v>
      </c>
      <c r="AI190" s="86">
        <v>0</v>
      </c>
      <c r="AJ190" s="86">
        <v>0</v>
      </c>
      <c r="AK190" s="86">
        <v>0</v>
      </c>
      <c r="AL190" s="86">
        <v>0.314</v>
      </c>
      <c r="AM190" s="86">
        <v>0</v>
      </c>
      <c r="AO190" s="86">
        <v>16.821999999999999</v>
      </c>
      <c r="AP190" s="86">
        <v>16.821999999999999</v>
      </c>
      <c r="AQ190" s="86">
        <v>12.164999999999999</v>
      </c>
      <c r="AR190" s="86">
        <v>0</v>
      </c>
      <c r="AS190" s="86">
        <v>0</v>
      </c>
      <c r="AT190" s="97">
        <v>0.72316014742598977</v>
      </c>
      <c r="AX190" s="86">
        <v>0.314</v>
      </c>
      <c r="AY190" s="86">
        <v>0</v>
      </c>
      <c r="AZ190" s="86">
        <v>2.641</v>
      </c>
      <c r="BA190" s="86">
        <v>13.84</v>
      </c>
      <c r="BC190" s="86">
        <v>16.481000000000002</v>
      </c>
      <c r="BF190" s="86">
        <v>2.7E-2</v>
      </c>
      <c r="BG190" s="86">
        <v>0</v>
      </c>
      <c r="BH190" s="86">
        <v>16.481000000000002</v>
      </c>
      <c r="BI190" s="86">
        <v>0</v>
      </c>
      <c r="BJ190" s="86">
        <v>0.314</v>
      </c>
      <c r="BK190" s="86">
        <v>0</v>
      </c>
      <c r="BL190" s="86">
        <v>1</v>
      </c>
      <c r="BM190" s="86">
        <v>0</v>
      </c>
      <c r="BN190" s="86" t="s">
        <v>6</v>
      </c>
      <c r="BO190" s="86" t="s">
        <v>6</v>
      </c>
      <c r="BP190" s="86">
        <v>16.822000000000003</v>
      </c>
      <c r="BS190" s="98">
        <v>1.6050410177148968E-3</v>
      </c>
      <c r="BT190" s="98">
        <v>1.8666032576388061E-2</v>
      </c>
      <c r="BU190" s="98">
        <v>0.97972892640589693</v>
      </c>
      <c r="BV190" s="98">
        <v>0</v>
      </c>
      <c r="BX190" s="98">
        <v>0.99999999999999989</v>
      </c>
    </row>
    <row r="191" spans="1:76" x14ac:dyDescent="0.35">
      <c r="A191" s="96" t="s">
        <v>275</v>
      </c>
      <c r="B191" s="96" t="s">
        <v>289</v>
      </c>
      <c r="C191" s="86">
        <v>0</v>
      </c>
      <c r="D191" s="86">
        <v>0.7</v>
      </c>
      <c r="E191" s="86">
        <v>0</v>
      </c>
      <c r="F191" s="86">
        <v>0</v>
      </c>
      <c r="G191" s="86">
        <v>0</v>
      </c>
      <c r="H191" s="86">
        <v>0</v>
      </c>
      <c r="I191" s="86">
        <v>0</v>
      </c>
      <c r="J191" s="86">
        <v>0</v>
      </c>
      <c r="K191" s="86">
        <v>0</v>
      </c>
      <c r="L191" s="86">
        <v>0.114</v>
      </c>
      <c r="M191" s="86">
        <v>0</v>
      </c>
      <c r="N191" s="86">
        <v>0</v>
      </c>
      <c r="O191" s="86">
        <v>0</v>
      </c>
      <c r="P191" s="86">
        <v>0</v>
      </c>
      <c r="Q191" s="86">
        <v>0</v>
      </c>
      <c r="R191" s="86">
        <v>1.552</v>
      </c>
      <c r="S191" s="86">
        <v>6.2069999999999999</v>
      </c>
      <c r="T191" s="86">
        <v>2.25</v>
      </c>
      <c r="U191" s="86">
        <v>0</v>
      </c>
      <c r="V191" s="86">
        <v>0</v>
      </c>
      <c r="W191" s="86">
        <v>0</v>
      </c>
      <c r="X191" s="86">
        <v>0</v>
      </c>
      <c r="Y191" s="86">
        <v>0</v>
      </c>
      <c r="Z191" s="86">
        <v>0</v>
      </c>
      <c r="AA191" s="86">
        <v>0</v>
      </c>
      <c r="AB191" s="86">
        <v>0</v>
      </c>
      <c r="AC191" s="86">
        <v>0</v>
      </c>
      <c r="AD191" s="86">
        <v>0</v>
      </c>
      <c r="AE191" s="86">
        <v>0</v>
      </c>
      <c r="AF191" s="86">
        <v>0</v>
      </c>
      <c r="AG191" s="86">
        <v>0</v>
      </c>
      <c r="AH191" s="86">
        <v>0</v>
      </c>
      <c r="AI191" s="86">
        <v>0</v>
      </c>
      <c r="AJ191" s="86">
        <v>0</v>
      </c>
      <c r="AK191" s="86">
        <v>0</v>
      </c>
      <c r="AL191" s="86">
        <v>0.19700000000000001</v>
      </c>
      <c r="AM191" s="86">
        <v>0</v>
      </c>
      <c r="AO191" s="86">
        <v>11.02</v>
      </c>
      <c r="AP191" s="86">
        <v>11.02</v>
      </c>
      <c r="AQ191" s="86">
        <v>8.0719999999999992</v>
      </c>
      <c r="AR191" s="86">
        <v>0</v>
      </c>
      <c r="AS191" s="86">
        <v>0</v>
      </c>
      <c r="AT191" s="97">
        <v>0.73248638838475499</v>
      </c>
      <c r="AX191" s="86">
        <v>0.19700000000000001</v>
      </c>
      <c r="AY191" s="86">
        <v>0</v>
      </c>
      <c r="AZ191" s="86">
        <v>0</v>
      </c>
      <c r="BA191" s="86">
        <v>10.009</v>
      </c>
      <c r="BC191" s="86">
        <v>10.123000000000001</v>
      </c>
      <c r="BF191" s="86">
        <v>0.7</v>
      </c>
      <c r="BG191" s="86">
        <v>0</v>
      </c>
      <c r="BH191" s="86">
        <v>10.009</v>
      </c>
      <c r="BI191" s="86">
        <v>0.114</v>
      </c>
      <c r="BJ191" s="86">
        <v>0.19700000000000001</v>
      </c>
      <c r="BK191" s="86">
        <v>0</v>
      </c>
      <c r="BL191" s="86">
        <v>1</v>
      </c>
      <c r="BM191" s="86">
        <v>0</v>
      </c>
      <c r="BN191" s="86" t="s">
        <v>6</v>
      </c>
      <c r="BO191" s="86" t="s">
        <v>6</v>
      </c>
      <c r="BP191" s="86">
        <v>11.02</v>
      </c>
      <c r="BS191" s="98">
        <v>6.3520871143375679E-2</v>
      </c>
      <c r="BT191" s="98">
        <v>1.7876588021778585E-2</v>
      </c>
      <c r="BU191" s="98">
        <v>0.90825771324863891</v>
      </c>
      <c r="BV191" s="98">
        <v>1.0344827586206898E-2</v>
      </c>
      <c r="BX191" s="98">
        <v>1</v>
      </c>
    </row>
    <row r="192" spans="1:76" x14ac:dyDescent="0.35">
      <c r="A192" s="96" t="s">
        <v>275</v>
      </c>
      <c r="B192" s="96" t="s">
        <v>290</v>
      </c>
      <c r="C192" s="86">
        <v>0</v>
      </c>
      <c r="D192" s="86">
        <v>0.54800000000000004</v>
      </c>
      <c r="E192" s="86">
        <v>0</v>
      </c>
      <c r="F192" s="86">
        <v>0</v>
      </c>
      <c r="G192" s="86">
        <v>0</v>
      </c>
      <c r="H192" s="86">
        <v>0</v>
      </c>
      <c r="I192" s="86">
        <v>0</v>
      </c>
      <c r="J192" s="86">
        <v>0</v>
      </c>
      <c r="K192" s="86">
        <v>0</v>
      </c>
      <c r="L192" s="86">
        <v>0</v>
      </c>
      <c r="M192" s="86">
        <v>0</v>
      </c>
      <c r="N192" s="86">
        <v>0</v>
      </c>
      <c r="O192" s="86">
        <v>0</v>
      </c>
      <c r="P192" s="86">
        <v>0</v>
      </c>
      <c r="Q192" s="86">
        <v>13.187799999999999</v>
      </c>
      <c r="R192" s="86">
        <v>5.0529999999999999</v>
      </c>
      <c r="S192" s="86">
        <v>0</v>
      </c>
      <c r="T192" s="86">
        <v>0</v>
      </c>
      <c r="U192" s="86">
        <v>0</v>
      </c>
      <c r="V192" s="86">
        <v>0</v>
      </c>
      <c r="W192" s="86">
        <v>0</v>
      </c>
      <c r="X192" s="86">
        <v>0</v>
      </c>
      <c r="Y192" s="86">
        <v>0</v>
      </c>
      <c r="Z192" s="86">
        <v>0</v>
      </c>
      <c r="AA192" s="86">
        <v>0</v>
      </c>
      <c r="AB192" s="86">
        <v>0</v>
      </c>
      <c r="AC192" s="86">
        <v>0</v>
      </c>
      <c r="AD192" s="86">
        <v>0</v>
      </c>
      <c r="AE192" s="86">
        <v>0</v>
      </c>
      <c r="AF192" s="86">
        <v>0</v>
      </c>
      <c r="AG192" s="86">
        <v>0</v>
      </c>
      <c r="AH192" s="86">
        <v>0</v>
      </c>
      <c r="AI192" s="86">
        <v>0</v>
      </c>
      <c r="AJ192" s="86">
        <v>0</v>
      </c>
      <c r="AK192" s="86">
        <v>0</v>
      </c>
      <c r="AL192" s="86">
        <v>0.125</v>
      </c>
      <c r="AM192" s="86">
        <v>0</v>
      </c>
      <c r="AO192" s="86">
        <v>18.913799999999998</v>
      </c>
      <c r="AP192" s="86">
        <v>18.913799999999998</v>
      </c>
      <c r="AQ192" s="86">
        <v>14.923</v>
      </c>
      <c r="AR192" s="86">
        <v>0</v>
      </c>
      <c r="AS192" s="86">
        <v>0</v>
      </c>
      <c r="AT192" s="97">
        <v>0.78900062388309067</v>
      </c>
      <c r="AX192" s="86">
        <v>0.125</v>
      </c>
      <c r="AY192" s="86">
        <v>0</v>
      </c>
      <c r="AZ192" s="86">
        <v>13.187799999999999</v>
      </c>
      <c r="BA192" s="86">
        <v>5.0529999999999999</v>
      </c>
      <c r="BC192" s="86">
        <v>18.2408</v>
      </c>
      <c r="BF192" s="86">
        <v>0.54800000000000004</v>
      </c>
      <c r="BG192" s="86">
        <v>0</v>
      </c>
      <c r="BH192" s="86">
        <v>18.2408</v>
      </c>
      <c r="BI192" s="86">
        <v>0</v>
      </c>
      <c r="BJ192" s="86">
        <v>0.125</v>
      </c>
      <c r="BK192" s="86">
        <v>0</v>
      </c>
      <c r="BL192" s="86">
        <v>1</v>
      </c>
      <c r="BM192" s="86">
        <v>0</v>
      </c>
      <c r="BN192" s="86" t="s">
        <v>6</v>
      </c>
      <c r="BO192" s="86" t="s">
        <v>6</v>
      </c>
      <c r="BP192" s="86">
        <v>18.913800000000002</v>
      </c>
      <c r="BS192" s="98">
        <v>2.89735537015301E-2</v>
      </c>
      <c r="BT192" s="98">
        <v>6.6089310450570477E-3</v>
      </c>
      <c r="BU192" s="98">
        <v>0.96441751525341279</v>
      </c>
      <c r="BV192" s="98">
        <v>0</v>
      </c>
      <c r="BX192" s="98">
        <v>1</v>
      </c>
    </row>
    <row r="193" spans="1:76" x14ac:dyDescent="0.35">
      <c r="A193" s="96" t="s">
        <v>275</v>
      </c>
      <c r="B193" s="96" t="s">
        <v>291</v>
      </c>
      <c r="C193" s="86">
        <v>0</v>
      </c>
      <c r="D193" s="86">
        <v>1.6060000000000001</v>
      </c>
      <c r="E193" s="86">
        <v>0</v>
      </c>
      <c r="F193" s="86">
        <v>0</v>
      </c>
      <c r="G193" s="86">
        <v>0</v>
      </c>
      <c r="H193" s="86">
        <v>0</v>
      </c>
      <c r="I193" s="86">
        <v>0</v>
      </c>
      <c r="J193" s="86">
        <v>0</v>
      </c>
      <c r="K193" s="86">
        <v>0</v>
      </c>
      <c r="L193" s="86">
        <v>16.364000000000001</v>
      </c>
      <c r="M193" s="86">
        <v>0</v>
      </c>
      <c r="N193" s="86">
        <v>6.9219999999999997</v>
      </c>
      <c r="O193" s="86">
        <v>0</v>
      </c>
      <c r="P193" s="86">
        <v>19.074999999999999</v>
      </c>
      <c r="Q193" s="86">
        <v>0</v>
      </c>
      <c r="R193" s="86">
        <v>1.0960000000000001</v>
      </c>
      <c r="S193" s="86">
        <v>0</v>
      </c>
      <c r="T193" s="86">
        <v>0</v>
      </c>
      <c r="U193" s="86">
        <v>0</v>
      </c>
      <c r="V193" s="86">
        <v>0</v>
      </c>
      <c r="W193" s="86">
        <v>0</v>
      </c>
      <c r="X193" s="86">
        <v>0</v>
      </c>
      <c r="Y193" s="86">
        <v>0</v>
      </c>
      <c r="Z193" s="86">
        <v>0</v>
      </c>
      <c r="AA193" s="86">
        <v>0</v>
      </c>
      <c r="AB193" s="86">
        <v>0</v>
      </c>
      <c r="AC193" s="86">
        <v>0</v>
      </c>
      <c r="AD193" s="86">
        <v>0</v>
      </c>
      <c r="AE193" s="86">
        <v>0</v>
      </c>
      <c r="AF193" s="86">
        <v>0</v>
      </c>
      <c r="AG193" s="86">
        <v>0</v>
      </c>
      <c r="AH193" s="86">
        <v>0</v>
      </c>
      <c r="AI193" s="86">
        <v>2.444</v>
      </c>
      <c r="AJ193" s="86">
        <v>0</v>
      </c>
      <c r="AK193" s="86">
        <v>0</v>
      </c>
      <c r="AL193" s="86">
        <v>0.86499999999999999</v>
      </c>
      <c r="AM193" s="86">
        <v>0</v>
      </c>
      <c r="AO193" s="86">
        <v>48.372000000000007</v>
      </c>
      <c r="AP193" s="86">
        <v>48.372000000000007</v>
      </c>
      <c r="AQ193" s="86">
        <v>35.85</v>
      </c>
      <c r="AR193" s="86">
        <v>0</v>
      </c>
      <c r="AS193" s="86">
        <v>0</v>
      </c>
      <c r="AT193" s="97">
        <v>0.74113123294467864</v>
      </c>
      <c r="AX193" s="86">
        <v>0.86499999999999999</v>
      </c>
      <c r="AY193" s="86">
        <v>0</v>
      </c>
      <c r="AZ193" s="86">
        <v>25.997</v>
      </c>
      <c r="BA193" s="86">
        <v>1.0960000000000001</v>
      </c>
      <c r="BC193" s="86">
        <v>43.457000000000008</v>
      </c>
      <c r="BF193" s="86">
        <v>1.6060000000000001</v>
      </c>
      <c r="BG193" s="86">
        <v>0</v>
      </c>
      <c r="BH193" s="86">
        <v>27.093</v>
      </c>
      <c r="BI193" s="86">
        <v>18.808</v>
      </c>
      <c r="BJ193" s="86">
        <v>0.86499999999999999</v>
      </c>
      <c r="BK193" s="86">
        <v>0</v>
      </c>
      <c r="BL193" s="86">
        <v>1</v>
      </c>
      <c r="BM193" s="86">
        <v>0</v>
      </c>
      <c r="BN193" s="86" t="s">
        <v>6</v>
      </c>
      <c r="BO193" s="86" t="s">
        <v>6</v>
      </c>
      <c r="BP193" s="86">
        <v>48.372000000000007</v>
      </c>
      <c r="BS193" s="98">
        <v>3.3201025386587278E-2</v>
      </c>
      <c r="BT193" s="98">
        <v>1.7882245927396012E-2</v>
      </c>
      <c r="BU193" s="98">
        <v>0.56009675018605798</v>
      </c>
      <c r="BV193" s="98">
        <v>0.38881997849995859</v>
      </c>
      <c r="BX193" s="98">
        <v>0.99999999999999978</v>
      </c>
    </row>
    <row r="194" spans="1:76" x14ac:dyDescent="0.35">
      <c r="A194" s="96" t="s">
        <v>275</v>
      </c>
      <c r="B194" s="96" t="s">
        <v>292</v>
      </c>
      <c r="C194" s="86">
        <v>0</v>
      </c>
      <c r="D194" s="86">
        <v>0.56899999999999995</v>
      </c>
      <c r="E194" s="86">
        <v>0</v>
      </c>
      <c r="F194" s="86">
        <v>0</v>
      </c>
      <c r="G194" s="86">
        <v>0</v>
      </c>
      <c r="H194" s="86">
        <v>0</v>
      </c>
      <c r="I194" s="86">
        <v>0</v>
      </c>
      <c r="J194" s="86">
        <v>0</v>
      </c>
      <c r="K194" s="86">
        <v>0</v>
      </c>
      <c r="L194" s="86">
        <v>0</v>
      </c>
      <c r="M194" s="86">
        <v>0</v>
      </c>
      <c r="N194" s="86">
        <v>8.7509999999999994</v>
      </c>
      <c r="O194" s="86">
        <v>0</v>
      </c>
      <c r="P194" s="86">
        <v>1.9350000000000001</v>
      </c>
      <c r="Q194" s="86">
        <v>0</v>
      </c>
      <c r="R194" s="86">
        <v>0</v>
      </c>
      <c r="S194" s="86">
        <v>0</v>
      </c>
      <c r="T194" s="86">
        <v>0</v>
      </c>
      <c r="U194" s="86">
        <v>0</v>
      </c>
      <c r="V194" s="86">
        <v>0</v>
      </c>
      <c r="W194" s="86">
        <v>0</v>
      </c>
      <c r="X194" s="86">
        <v>0</v>
      </c>
      <c r="Y194" s="86">
        <v>0</v>
      </c>
      <c r="Z194" s="86">
        <v>0</v>
      </c>
      <c r="AA194" s="86">
        <v>0</v>
      </c>
      <c r="AB194" s="86">
        <v>0</v>
      </c>
      <c r="AC194" s="86">
        <v>0</v>
      </c>
      <c r="AD194" s="86">
        <v>0</v>
      </c>
      <c r="AE194" s="86">
        <v>0</v>
      </c>
      <c r="AF194" s="86">
        <v>0</v>
      </c>
      <c r="AG194" s="86">
        <v>0</v>
      </c>
      <c r="AH194" s="86">
        <v>0</v>
      </c>
      <c r="AI194" s="86">
        <v>0</v>
      </c>
      <c r="AJ194" s="86">
        <v>0</v>
      </c>
      <c r="AK194" s="86">
        <v>0</v>
      </c>
      <c r="AL194" s="86">
        <v>0.22600000000000001</v>
      </c>
      <c r="AM194" s="86">
        <v>0</v>
      </c>
      <c r="AO194" s="86">
        <v>11.481000000000002</v>
      </c>
      <c r="AP194" s="86">
        <v>11.481000000000002</v>
      </c>
      <c r="AQ194" s="86">
        <v>7.4169999999999998</v>
      </c>
      <c r="AR194" s="86">
        <v>0</v>
      </c>
      <c r="AS194" s="86">
        <v>0</v>
      </c>
      <c r="AT194" s="97">
        <v>0.64602386551694091</v>
      </c>
      <c r="AX194" s="86">
        <v>0.22600000000000001</v>
      </c>
      <c r="AY194" s="86">
        <v>0</v>
      </c>
      <c r="AZ194" s="86">
        <v>10.686</v>
      </c>
      <c r="BA194" s="86">
        <v>0</v>
      </c>
      <c r="BC194" s="86">
        <v>10.686</v>
      </c>
      <c r="BF194" s="86">
        <v>0.56899999999999995</v>
      </c>
      <c r="BG194" s="86">
        <v>0</v>
      </c>
      <c r="BH194" s="86">
        <v>10.686</v>
      </c>
      <c r="BI194" s="86">
        <v>0</v>
      </c>
      <c r="BJ194" s="86">
        <v>0.22600000000000001</v>
      </c>
      <c r="BK194" s="86">
        <v>0</v>
      </c>
      <c r="BL194" s="86">
        <v>1</v>
      </c>
      <c r="BM194" s="86">
        <v>0</v>
      </c>
      <c r="BN194" s="86" t="s">
        <v>6</v>
      </c>
      <c r="BO194" s="86" t="s">
        <v>6</v>
      </c>
      <c r="BP194" s="86">
        <v>11.481</v>
      </c>
      <c r="BS194" s="98">
        <v>4.9560142844699936E-2</v>
      </c>
      <c r="BT194" s="98">
        <v>1.968469645501263E-2</v>
      </c>
      <c r="BU194" s="98">
        <v>0.93075516070028741</v>
      </c>
      <c r="BV194" s="98">
        <v>0</v>
      </c>
      <c r="BX194" s="98">
        <v>1</v>
      </c>
    </row>
    <row r="195" spans="1:76" x14ac:dyDescent="0.35">
      <c r="A195" s="96" t="s">
        <v>275</v>
      </c>
      <c r="B195" s="96" t="s">
        <v>293</v>
      </c>
      <c r="C195" s="86">
        <v>0</v>
      </c>
      <c r="D195" s="86">
        <v>0.42199999999999999</v>
      </c>
      <c r="E195" s="86">
        <v>0</v>
      </c>
      <c r="F195" s="86">
        <v>0</v>
      </c>
      <c r="G195" s="86">
        <v>0</v>
      </c>
      <c r="H195" s="86">
        <v>0</v>
      </c>
      <c r="I195" s="86">
        <v>0</v>
      </c>
      <c r="J195" s="86">
        <v>0</v>
      </c>
      <c r="K195" s="86">
        <v>0</v>
      </c>
      <c r="L195" s="86">
        <v>0</v>
      </c>
      <c r="M195" s="86">
        <v>0</v>
      </c>
      <c r="N195" s="86">
        <v>0</v>
      </c>
      <c r="O195" s="86">
        <v>0</v>
      </c>
      <c r="P195" s="86">
        <v>0</v>
      </c>
      <c r="Q195" s="86">
        <v>0</v>
      </c>
      <c r="R195" s="86">
        <v>8.7620000000000005</v>
      </c>
      <c r="S195" s="86">
        <v>0</v>
      </c>
      <c r="T195" s="86">
        <v>0</v>
      </c>
      <c r="U195" s="86">
        <v>0</v>
      </c>
      <c r="V195" s="86">
        <v>0</v>
      </c>
      <c r="W195" s="86">
        <v>0</v>
      </c>
      <c r="X195" s="86">
        <v>0</v>
      </c>
      <c r="Y195" s="86">
        <v>0</v>
      </c>
      <c r="Z195" s="86">
        <v>0</v>
      </c>
      <c r="AA195" s="86">
        <v>0</v>
      </c>
      <c r="AB195" s="86">
        <v>0</v>
      </c>
      <c r="AC195" s="86">
        <v>0</v>
      </c>
      <c r="AD195" s="86">
        <v>0</v>
      </c>
      <c r="AE195" s="86">
        <v>0</v>
      </c>
      <c r="AF195" s="86">
        <v>0</v>
      </c>
      <c r="AG195" s="86">
        <v>0</v>
      </c>
      <c r="AH195" s="86">
        <v>0</v>
      </c>
      <c r="AI195" s="86">
        <v>0</v>
      </c>
      <c r="AJ195" s="86">
        <v>0</v>
      </c>
      <c r="AK195" s="86">
        <v>0</v>
      </c>
      <c r="AL195" s="86">
        <v>0.114</v>
      </c>
      <c r="AM195" s="86">
        <v>0</v>
      </c>
      <c r="AO195" s="86">
        <v>9.2980000000000018</v>
      </c>
      <c r="AP195" s="86">
        <v>9.2980000000000018</v>
      </c>
      <c r="AQ195" s="86">
        <v>7.5940000000000003</v>
      </c>
      <c r="AR195" s="86">
        <v>0</v>
      </c>
      <c r="AS195" s="86">
        <v>0</v>
      </c>
      <c r="AT195" s="97">
        <v>0.81673478167347802</v>
      </c>
      <c r="AX195" s="86">
        <v>0.114</v>
      </c>
      <c r="AY195" s="86">
        <v>0</v>
      </c>
      <c r="AZ195" s="86">
        <v>0</v>
      </c>
      <c r="BA195" s="86">
        <v>8.7620000000000005</v>
      </c>
      <c r="BC195" s="86">
        <v>8.7620000000000005</v>
      </c>
      <c r="BF195" s="86">
        <v>0.42199999999999999</v>
      </c>
      <c r="BG195" s="86">
        <v>0</v>
      </c>
      <c r="BH195" s="86">
        <v>8.7620000000000005</v>
      </c>
      <c r="BI195" s="86">
        <v>0</v>
      </c>
      <c r="BJ195" s="86">
        <v>0.114</v>
      </c>
      <c r="BK195" s="86">
        <v>0</v>
      </c>
      <c r="BL195" s="86">
        <v>1</v>
      </c>
      <c r="BM195" s="86">
        <v>0</v>
      </c>
      <c r="BN195" s="86" t="s">
        <v>6</v>
      </c>
      <c r="BO195" s="86" t="s">
        <v>6</v>
      </c>
      <c r="BP195" s="86">
        <v>9.2980000000000018</v>
      </c>
      <c r="BS195" s="98">
        <v>4.5386104538610444E-2</v>
      </c>
      <c r="BT195" s="98">
        <v>1.226070122607012E-2</v>
      </c>
      <c r="BU195" s="98">
        <v>0.94235319423531927</v>
      </c>
      <c r="BV195" s="98">
        <v>0</v>
      </c>
      <c r="BX195" s="98">
        <v>0.99999999999999978</v>
      </c>
    </row>
    <row r="196" spans="1:76" x14ac:dyDescent="0.35">
      <c r="A196" s="96" t="s">
        <v>294</v>
      </c>
      <c r="B196" s="96" t="s">
        <v>295</v>
      </c>
      <c r="C196" s="86">
        <v>0</v>
      </c>
      <c r="D196" s="86">
        <v>0</v>
      </c>
      <c r="E196" s="86">
        <v>0</v>
      </c>
      <c r="F196" s="86">
        <v>0</v>
      </c>
      <c r="G196" s="86">
        <v>0</v>
      </c>
      <c r="H196" s="86">
        <v>0</v>
      </c>
      <c r="I196" s="86">
        <v>0</v>
      </c>
      <c r="J196" s="86">
        <v>0</v>
      </c>
      <c r="K196" s="86">
        <v>0</v>
      </c>
      <c r="L196" s="86">
        <v>0</v>
      </c>
      <c r="M196" s="86">
        <v>0</v>
      </c>
      <c r="N196" s="86">
        <v>0</v>
      </c>
      <c r="O196" s="86">
        <v>0</v>
      </c>
      <c r="P196" s="86">
        <v>0</v>
      </c>
      <c r="Q196" s="86">
        <v>5.7494100000000001</v>
      </c>
      <c r="R196" s="86">
        <v>0</v>
      </c>
      <c r="S196" s="86">
        <v>0</v>
      </c>
      <c r="T196" s="86">
        <v>0</v>
      </c>
      <c r="U196" s="86">
        <v>0</v>
      </c>
      <c r="V196" s="86">
        <v>0</v>
      </c>
      <c r="W196" s="86">
        <v>0</v>
      </c>
      <c r="X196" s="86">
        <v>0</v>
      </c>
      <c r="Y196" s="86">
        <v>0</v>
      </c>
      <c r="Z196" s="86">
        <v>0</v>
      </c>
      <c r="AA196" s="86">
        <v>0</v>
      </c>
      <c r="AB196" s="86">
        <v>0</v>
      </c>
      <c r="AC196" s="86">
        <v>0</v>
      </c>
      <c r="AD196" s="86">
        <v>0</v>
      </c>
      <c r="AE196" s="86">
        <v>0</v>
      </c>
      <c r="AF196" s="86">
        <v>0</v>
      </c>
      <c r="AG196" s="86">
        <v>0</v>
      </c>
      <c r="AH196" s="86">
        <v>0</v>
      </c>
      <c r="AI196" s="86">
        <v>0</v>
      </c>
      <c r="AJ196" s="86">
        <v>0</v>
      </c>
      <c r="AK196" s="86">
        <v>0</v>
      </c>
      <c r="AL196" s="86">
        <v>0.11373</v>
      </c>
      <c r="AM196" s="86">
        <v>0</v>
      </c>
      <c r="AO196" s="86">
        <v>5.8631400000000005</v>
      </c>
      <c r="AP196" s="86">
        <v>5.8631400000000005</v>
      </c>
      <c r="AQ196" s="86">
        <v>3.7909999999999999</v>
      </c>
      <c r="AR196" s="86">
        <v>0</v>
      </c>
      <c r="AS196" s="86">
        <v>0</v>
      </c>
      <c r="AT196" s="97">
        <v>0.64658186568971565</v>
      </c>
      <c r="AX196" s="86">
        <v>0.11373</v>
      </c>
      <c r="AY196" s="86">
        <v>0</v>
      </c>
      <c r="AZ196" s="86">
        <v>5.7494100000000001</v>
      </c>
      <c r="BA196" s="86">
        <v>0</v>
      </c>
      <c r="BC196" s="86">
        <v>5.7494100000000001</v>
      </c>
      <c r="BF196" s="86">
        <v>0</v>
      </c>
      <c r="BG196" s="86">
        <v>0</v>
      </c>
      <c r="BH196" s="86">
        <v>5.7494100000000001</v>
      </c>
      <c r="BI196" s="86">
        <v>0</v>
      </c>
      <c r="BJ196" s="86">
        <v>0.11373</v>
      </c>
      <c r="BK196" s="86">
        <v>0.55000000000000004</v>
      </c>
      <c r="BL196" s="86">
        <v>0.3206</v>
      </c>
      <c r="BM196" s="86">
        <v>0</v>
      </c>
      <c r="BN196" s="86" t="s">
        <v>6</v>
      </c>
      <c r="BO196" s="86" t="s">
        <v>6</v>
      </c>
      <c r="BP196" s="86">
        <v>5.8631400000000005</v>
      </c>
      <c r="BS196" s="98">
        <v>1.066860078388031E-2</v>
      </c>
      <c r="BT196" s="98">
        <v>6.2188243842036849E-3</v>
      </c>
      <c r="BU196" s="98">
        <v>0.98311257483191594</v>
      </c>
      <c r="BV196" s="98">
        <v>0</v>
      </c>
      <c r="BX196" s="98">
        <v>0.99999999999999989</v>
      </c>
    </row>
    <row r="197" spans="1:76" x14ac:dyDescent="0.35">
      <c r="A197" s="96" t="s">
        <v>294</v>
      </c>
      <c r="B197" s="96" t="s">
        <v>296</v>
      </c>
      <c r="C197" s="86">
        <v>0</v>
      </c>
      <c r="D197" s="86">
        <v>0.155</v>
      </c>
      <c r="E197" s="86">
        <v>0</v>
      </c>
      <c r="F197" s="86">
        <v>0</v>
      </c>
      <c r="G197" s="86">
        <v>0</v>
      </c>
      <c r="H197" s="86">
        <v>0</v>
      </c>
      <c r="I197" s="86">
        <v>0</v>
      </c>
      <c r="J197" s="86">
        <v>0</v>
      </c>
      <c r="K197" s="86">
        <v>0</v>
      </c>
      <c r="L197" s="86">
        <v>0</v>
      </c>
      <c r="M197" s="86">
        <v>0</v>
      </c>
      <c r="N197" s="86">
        <v>43.936999999999998</v>
      </c>
      <c r="O197" s="86">
        <v>16.079000000000001</v>
      </c>
      <c r="P197" s="86">
        <v>2.1949999999999998</v>
      </c>
      <c r="Q197" s="86">
        <v>0</v>
      </c>
      <c r="R197" s="86">
        <v>2.4E-2</v>
      </c>
      <c r="S197" s="86">
        <v>0</v>
      </c>
      <c r="T197" s="86">
        <v>0</v>
      </c>
      <c r="U197" s="86">
        <v>0</v>
      </c>
      <c r="V197" s="86">
        <v>0</v>
      </c>
      <c r="W197" s="86">
        <v>0</v>
      </c>
      <c r="X197" s="86">
        <v>0</v>
      </c>
      <c r="Y197" s="86">
        <v>0</v>
      </c>
      <c r="Z197" s="86">
        <v>0</v>
      </c>
      <c r="AA197" s="86">
        <v>0</v>
      </c>
      <c r="AB197" s="86">
        <v>0</v>
      </c>
      <c r="AC197" s="86">
        <v>0</v>
      </c>
      <c r="AD197" s="86">
        <v>0</v>
      </c>
      <c r="AE197" s="86">
        <v>0</v>
      </c>
      <c r="AF197" s="86">
        <v>0</v>
      </c>
      <c r="AG197" s="86">
        <v>0</v>
      </c>
      <c r="AH197" s="86">
        <v>0</v>
      </c>
      <c r="AI197" s="86">
        <v>8.1720000000000006</v>
      </c>
      <c r="AJ197" s="86">
        <v>0</v>
      </c>
      <c r="AK197" s="86">
        <v>0</v>
      </c>
      <c r="AL197" s="86">
        <v>1.41225</v>
      </c>
      <c r="AM197" s="86">
        <v>0</v>
      </c>
      <c r="AO197" s="86">
        <v>71.974249999999998</v>
      </c>
      <c r="AP197" s="86">
        <v>71.974249999999998</v>
      </c>
      <c r="AQ197" s="86">
        <v>47.075000000000003</v>
      </c>
      <c r="AR197" s="86">
        <v>0</v>
      </c>
      <c r="AS197" s="86">
        <v>0</v>
      </c>
      <c r="AT197" s="97">
        <v>0.65405335936116049</v>
      </c>
      <c r="AX197" s="86">
        <v>1.41225</v>
      </c>
      <c r="AY197" s="86">
        <v>0</v>
      </c>
      <c r="AZ197" s="86">
        <v>62.210999999999999</v>
      </c>
      <c r="BA197" s="86">
        <v>2.4E-2</v>
      </c>
      <c r="BC197" s="86">
        <v>62.234999999999999</v>
      </c>
      <c r="BF197" s="86">
        <v>0.155</v>
      </c>
      <c r="BG197" s="86">
        <v>0</v>
      </c>
      <c r="BH197" s="86">
        <v>62.234999999999999</v>
      </c>
      <c r="BI197" s="86">
        <v>8.1720000000000006</v>
      </c>
      <c r="BJ197" s="86">
        <v>1.41225</v>
      </c>
      <c r="BK197" s="86">
        <v>0</v>
      </c>
      <c r="BL197" s="86">
        <v>0.28999999999999998</v>
      </c>
      <c r="BM197" s="86">
        <v>0</v>
      </c>
      <c r="BN197" s="86" t="s">
        <v>6</v>
      </c>
      <c r="BO197" s="86" t="s">
        <v>6</v>
      </c>
      <c r="BP197" s="86">
        <v>71.974249999999998</v>
      </c>
      <c r="BS197" s="98">
        <v>2.1535479702810383E-3</v>
      </c>
      <c r="BT197" s="98">
        <v>5.6902642264420955E-3</v>
      </c>
      <c r="BU197" s="98">
        <v>0.87861558126691142</v>
      </c>
      <c r="BV197" s="98">
        <v>0.11354060653636545</v>
      </c>
      <c r="BX197" s="98">
        <v>1</v>
      </c>
    </row>
    <row r="198" spans="1:76" x14ac:dyDescent="0.35">
      <c r="A198" s="96" t="s">
        <v>297</v>
      </c>
      <c r="B198" s="96" t="s">
        <v>298</v>
      </c>
      <c r="C198" s="86">
        <v>0</v>
      </c>
      <c r="D198" s="86">
        <v>0.371</v>
      </c>
      <c r="E198" s="86">
        <v>0</v>
      </c>
      <c r="F198" s="86">
        <v>0</v>
      </c>
      <c r="G198" s="86">
        <v>0</v>
      </c>
      <c r="H198" s="86">
        <v>0</v>
      </c>
      <c r="I198" s="86">
        <v>0</v>
      </c>
      <c r="J198" s="86">
        <v>0</v>
      </c>
      <c r="K198" s="86">
        <v>0</v>
      </c>
      <c r="L198" s="86">
        <v>0</v>
      </c>
      <c r="M198" s="86">
        <v>0</v>
      </c>
      <c r="N198" s="86">
        <v>4.1870000000000003</v>
      </c>
      <c r="O198" s="86">
        <v>0</v>
      </c>
      <c r="P198" s="86">
        <v>2.597</v>
      </c>
      <c r="Q198" s="86">
        <v>0</v>
      </c>
      <c r="R198" s="86">
        <v>0</v>
      </c>
      <c r="S198" s="86">
        <v>0</v>
      </c>
      <c r="T198" s="86">
        <v>0</v>
      </c>
      <c r="U198" s="86">
        <v>0</v>
      </c>
      <c r="V198" s="86">
        <v>0</v>
      </c>
      <c r="W198" s="86">
        <v>0</v>
      </c>
      <c r="X198" s="86">
        <v>0</v>
      </c>
      <c r="Y198" s="86">
        <v>0</v>
      </c>
      <c r="Z198" s="86">
        <v>0</v>
      </c>
      <c r="AA198" s="86">
        <v>0</v>
      </c>
      <c r="AB198" s="86">
        <v>0</v>
      </c>
      <c r="AC198" s="86">
        <v>0</v>
      </c>
      <c r="AD198" s="86">
        <v>0</v>
      </c>
      <c r="AE198" s="86">
        <v>0</v>
      </c>
      <c r="AF198" s="86">
        <v>0</v>
      </c>
      <c r="AG198" s="86">
        <v>0</v>
      </c>
      <c r="AH198" s="86">
        <v>0</v>
      </c>
      <c r="AI198" s="86">
        <v>0</v>
      </c>
      <c r="AJ198" s="86">
        <v>0</v>
      </c>
      <c r="AK198" s="86">
        <v>0</v>
      </c>
      <c r="AL198" s="86">
        <v>0.13017000000000001</v>
      </c>
      <c r="AM198" s="86">
        <v>0</v>
      </c>
      <c r="AO198" s="86">
        <v>7.285169999999999</v>
      </c>
      <c r="AP198" s="86">
        <v>7.285169999999999</v>
      </c>
      <c r="AQ198" s="86">
        <v>4.3390000000000004</v>
      </c>
      <c r="AR198" s="86">
        <v>0</v>
      </c>
      <c r="AS198" s="86">
        <v>0</v>
      </c>
      <c r="AT198" s="97">
        <v>0.59559351394682636</v>
      </c>
      <c r="AX198" s="86">
        <v>0.13017000000000001</v>
      </c>
      <c r="AY198" s="86">
        <v>0</v>
      </c>
      <c r="AZ198" s="86">
        <v>6.7840000000000007</v>
      </c>
      <c r="BA198" s="86">
        <v>0</v>
      </c>
      <c r="BC198" s="86">
        <v>6.7840000000000007</v>
      </c>
      <c r="BF198" s="86">
        <v>0.371</v>
      </c>
      <c r="BG198" s="86">
        <v>0</v>
      </c>
      <c r="BH198" s="86">
        <v>6.7840000000000007</v>
      </c>
      <c r="BI198" s="86">
        <v>0</v>
      </c>
      <c r="BJ198" s="86">
        <v>0.13017000000000001</v>
      </c>
      <c r="BK198" s="86">
        <v>0</v>
      </c>
      <c r="BL198" s="86">
        <v>0.28999999999999998</v>
      </c>
      <c r="BM198" s="86">
        <v>0</v>
      </c>
      <c r="BN198" s="86" t="s">
        <v>6</v>
      </c>
      <c r="BO198" s="86" t="s">
        <v>6</v>
      </c>
      <c r="BP198" s="86">
        <v>7.2851700000000008</v>
      </c>
      <c r="BS198" s="98">
        <v>5.0925373052379007E-2</v>
      </c>
      <c r="BT198" s="98">
        <v>5.1816635713373875E-3</v>
      </c>
      <c r="BU198" s="98">
        <v>0.94389296337628359</v>
      </c>
      <c r="BV198" s="98">
        <v>0</v>
      </c>
      <c r="BX198" s="98">
        <v>1</v>
      </c>
    </row>
    <row r="199" spans="1:76" x14ac:dyDescent="0.35">
      <c r="A199" s="96" t="s">
        <v>297</v>
      </c>
      <c r="B199" s="96" t="s">
        <v>299</v>
      </c>
      <c r="C199" s="86">
        <v>0</v>
      </c>
      <c r="D199" s="86">
        <v>0.66884999999999994</v>
      </c>
      <c r="E199" s="86">
        <v>0</v>
      </c>
      <c r="F199" s="86">
        <v>0</v>
      </c>
      <c r="G199" s="86">
        <v>0</v>
      </c>
      <c r="H199" s="86">
        <v>0</v>
      </c>
      <c r="I199" s="86">
        <v>0</v>
      </c>
      <c r="J199" s="86">
        <v>0</v>
      </c>
      <c r="K199" s="86">
        <v>0</v>
      </c>
      <c r="L199" s="86">
        <v>87.681299999999993</v>
      </c>
      <c r="M199" s="86">
        <v>8.0074500000000004</v>
      </c>
      <c r="N199" s="86">
        <v>10.901</v>
      </c>
      <c r="O199" s="86">
        <v>0.72001300000000001</v>
      </c>
      <c r="P199" s="86">
        <v>21.371500000000001</v>
      </c>
      <c r="Q199" s="86">
        <v>1.99444</v>
      </c>
      <c r="R199" s="86">
        <v>0</v>
      </c>
      <c r="S199" s="86">
        <v>0</v>
      </c>
      <c r="T199" s="86">
        <v>0</v>
      </c>
      <c r="U199" s="86">
        <v>0</v>
      </c>
      <c r="V199" s="86">
        <v>0</v>
      </c>
      <c r="W199" s="86">
        <v>0</v>
      </c>
      <c r="X199" s="86">
        <v>0</v>
      </c>
      <c r="Y199" s="86">
        <v>0</v>
      </c>
      <c r="Z199" s="86">
        <v>0</v>
      </c>
      <c r="AA199" s="86">
        <v>0</v>
      </c>
      <c r="AB199" s="86">
        <v>0</v>
      </c>
      <c r="AC199" s="86">
        <v>0</v>
      </c>
      <c r="AD199" s="86">
        <v>0</v>
      </c>
      <c r="AE199" s="86">
        <v>0</v>
      </c>
      <c r="AF199" s="86">
        <v>0</v>
      </c>
      <c r="AG199" s="86">
        <v>0</v>
      </c>
      <c r="AH199" s="86">
        <v>0</v>
      </c>
      <c r="AI199" s="86">
        <v>22.844999999999999</v>
      </c>
      <c r="AJ199" s="86">
        <v>0</v>
      </c>
      <c r="AK199" s="86">
        <v>0</v>
      </c>
      <c r="AL199" s="86">
        <v>3.6791999999999998</v>
      </c>
      <c r="AM199" s="86">
        <v>0</v>
      </c>
      <c r="AO199" s="86">
        <v>157.868753</v>
      </c>
      <c r="AP199" s="86">
        <v>157.868753</v>
      </c>
      <c r="AQ199" s="86">
        <v>122.64</v>
      </c>
      <c r="AR199" s="86">
        <v>0</v>
      </c>
      <c r="AS199" s="86">
        <v>0</v>
      </c>
      <c r="AT199" s="97">
        <v>0.77684784144712915</v>
      </c>
      <c r="AX199" s="86">
        <v>3.6791999999999998</v>
      </c>
      <c r="AY199" s="86">
        <v>0</v>
      </c>
      <c r="AZ199" s="86">
        <v>42.994403000000005</v>
      </c>
      <c r="BA199" s="86">
        <v>0</v>
      </c>
      <c r="BC199" s="86">
        <v>130.675703</v>
      </c>
      <c r="BF199" s="86">
        <v>0.66884999999999994</v>
      </c>
      <c r="BG199" s="86">
        <v>0</v>
      </c>
      <c r="BH199" s="86">
        <v>42.994403000000005</v>
      </c>
      <c r="BI199" s="86">
        <v>110.52629999999999</v>
      </c>
      <c r="BJ199" s="86">
        <v>3.6791999999999998</v>
      </c>
      <c r="BK199" s="86">
        <v>0</v>
      </c>
      <c r="BL199" s="86">
        <v>0.28999999999999998</v>
      </c>
      <c r="BM199" s="86">
        <v>0</v>
      </c>
      <c r="BN199" s="86" t="s">
        <v>6</v>
      </c>
      <c r="BO199" s="86" t="s">
        <v>6</v>
      </c>
      <c r="BP199" s="86">
        <v>157.868753</v>
      </c>
      <c r="BS199" s="98">
        <v>4.2367472174813462E-3</v>
      </c>
      <c r="BT199" s="98">
        <v>6.7585762205900233E-3</v>
      </c>
      <c r="BU199" s="98">
        <v>0.28888956258494047</v>
      </c>
      <c r="BV199" s="98">
        <v>0.70011511397698822</v>
      </c>
      <c r="BX199" s="98">
        <v>1</v>
      </c>
    </row>
    <row r="200" spans="1:76" x14ac:dyDescent="0.35">
      <c r="A200" s="96" t="s">
        <v>302</v>
      </c>
      <c r="B200" s="96" t="s">
        <v>303</v>
      </c>
      <c r="C200" s="86">
        <v>0</v>
      </c>
      <c r="D200" s="86">
        <v>0.56999999999999995</v>
      </c>
      <c r="E200" s="86">
        <v>0</v>
      </c>
      <c r="F200" s="86">
        <v>2.4140000000000001</v>
      </c>
      <c r="G200" s="86">
        <v>0</v>
      </c>
      <c r="H200" s="86">
        <v>0</v>
      </c>
      <c r="I200" s="86">
        <v>0</v>
      </c>
      <c r="J200" s="86">
        <v>0</v>
      </c>
      <c r="K200" s="86">
        <v>0</v>
      </c>
      <c r="L200" s="86">
        <v>0</v>
      </c>
      <c r="M200" s="86">
        <v>0</v>
      </c>
      <c r="N200" s="86">
        <v>0</v>
      </c>
      <c r="O200" s="86">
        <v>0</v>
      </c>
      <c r="P200" s="86">
        <v>0</v>
      </c>
      <c r="Q200" s="86">
        <v>0</v>
      </c>
      <c r="R200" s="86">
        <v>0</v>
      </c>
      <c r="S200" s="86">
        <v>0</v>
      </c>
      <c r="T200" s="86">
        <v>164.797</v>
      </c>
      <c r="U200" s="86">
        <v>0</v>
      </c>
      <c r="V200" s="86">
        <v>0.53</v>
      </c>
      <c r="W200" s="86">
        <v>0.40500000000000003</v>
      </c>
      <c r="X200" s="86">
        <v>0</v>
      </c>
      <c r="Y200" s="86">
        <v>0</v>
      </c>
      <c r="Z200" s="86">
        <v>0</v>
      </c>
      <c r="AA200" s="86">
        <v>0</v>
      </c>
      <c r="AB200" s="86">
        <v>0</v>
      </c>
      <c r="AC200" s="86">
        <v>0</v>
      </c>
      <c r="AD200" s="86">
        <v>0</v>
      </c>
      <c r="AE200" s="86">
        <v>0</v>
      </c>
      <c r="AF200" s="86">
        <v>0</v>
      </c>
      <c r="AG200" s="86">
        <v>122.402</v>
      </c>
      <c r="AH200" s="86">
        <v>245.80600000000001</v>
      </c>
      <c r="AI200" s="86">
        <v>0</v>
      </c>
      <c r="AJ200" s="86">
        <v>6.3E-2</v>
      </c>
      <c r="AK200" s="86">
        <v>0</v>
      </c>
      <c r="AL200" s="86">
        <v>16.149000000000001</v>
      </c>
      <c r="AM200" s="86">
        <v>512</v>
      </c>
      <c r="AO200" s="86">
        <v>553.13599999999997</v>
      </c>
      <c r="AP200" s="86">
        <v>1065.136</v>
      </c>
      <c r="AQ200" s="86">
        <v>964</v>
      </c>
      <c r="AR200" s="86">
        <v>7.2999999999999995E-2</v>
      </c>
      <c r="AS200" s="86">
        <v>3.8359999999999999</v>
      </c>
      <c r="AT200" s="97">
        <v>0.90504874494900189</v>
      </c>
      <c r="AX200" s="86">
        <v>138.55099999999999</v>
      </c>
      <c r="AY200" s="86">
        <v>0</v>
      </c>
      <c r="AZ200" s="86">
        <v>0</v>
      </c>
      <c r="BA200" s="86">
        <v>164.797</v>
      </c>
      <c r="BC200" s="86">
        <v>165.732</v>
      </c>
      <c r="BF200" s="86">
        <v>2.984</v>
      </c>
      <c r="BG200" s="86">
        <v>0</v>
      </c>
      <c r="BH200" s="86">
        <v>165.732</v>
      </c>
      <c r="BI200" s="86">
        <v>245.869</v>
      </c>
      <c r="BJ200" s="86">
        <v>138.55099999999999</v>
      </c>
      <c r="BK200" s="86">
        <v>0</v>
      </c>
      <c r="BL200" s="86">
        <v>0</v>
      </c>
      <c r="BM200" s="86">
        <v>512</v>
      </c>
      <c r="BN200" s="86">
        <v>0</v>
      </c>
      <c r="BO200" s="86">
        <v>362.7</v>
      </c>
      <c r="BP200" s="86">
        <v>1065.136</v>
      </c>
      <c r="BS200" s="98">
        <v>2.8015201814603958E-3</v>
      </c>
      <c r="BT200" s="98">
        <v>0.14016989379759956</v>
      </c>
      <c r="BU200" s="98">
        <v>0.28567525649306758</v>
      </c>
      <c r="BV200" s="98">
        <v>0.57135332952787243</v>
      </c>
      <c r="BX200" s="98">
        <v>1</v>
      </c>
    </row>
    <row r="201" spans="1:76" x14ac:dyDescent="0.35">
      <c r="A201" s="96" t="s">
        <v>304</v>
      </c>
      <c r="B201" s="96" t="s">
        <v>305</v>
      </c>
      <c r="C201" s="86">
        <v>0</v>
      </c>
      <c r="D201" s="86">
        <v>1E-3</v>
      </c>
      <c r="E201" s="86">
        <v>0</v>
      </c>
      <c r="F201" s="86">
        <v>0</v>
      </c>
      <c r="G201" s="86">
        <v>0</v>
      </c>
      <c r="H201" s="86">
        <v>0</v>
      </c>
      <c r="I201" s="86">
        <v>0</v>
      </c>
      <c r="J201" s="86">
        <v>0</v>
      </c>
      <c r="K201" s="86">
        <v>0</v>
      </c>
      <c r="L201" s="86">
        <v>0</v>
      </c>
      <c r="M201" s="86">
        <v>0</v>
      </c>
      <c r="N201" s="86">
        <v>0</v>
      </c>
      <c r="O201" s="86">
        <v>0</v>
      </c>
      <c r="P201" s="86">
        <v>0</v>
      </c>
      <c r="Q201" s="86">
        <v>0</v>
      </c>
      <c r="R201" s="86">
        <v>8.2240000000000002</v>
      </c>
      <c r="S201" s="86">
        <v>0</v>
      </c>
      <c r="T201" s="86">
        <v>0</v>
      </c>
      <c r="U201" s="86">
        <v>0</v>
      </c>
      <c r="V201" s="86">
        <v>0</v>
      </c>
      <c r="W201" s="86">
        <v>0</v>
      </c>
      <c r="X201" s="86">
        <v>0</v>
      </c>
      <c r="Y201" s="86">
        <v>0</v>
      </c>
      <c r="Z201" s="86">
        <v>0</v>
      </c>
      <c r="AA201" s="86">
        <v>0</v>
      </c>
      <c r="AB201" s="86">
        <v>0</v>
      </c>
      <c r="AC201" s="86">
        <v>0</v>
      </c>
      <c r="AD201" s="86">
        <v>0</v>
      </c>
      <c r="AE201" s="86">
        <v>0</v>
      </c>
      <c r="AF201" s="86">
        <v>0</v>
      </c>
      <c r="AG201" s="86">
        <v>0</v>
      </c>
      <c r="AH201" s="86">
        <v>0</v>
      </c>
      <c r="AI201" s="86">
        <v>0</v>
      </c>
      <c r="AJ201" s="86">
        <v>10.538</v>
      </c>
      <c r="AK201" s="86">
        <v>0</v>
      </c>
      <c r="AL201" s="86">
        <v>0.26100000000000001</v>
      </c>
      <c r="AM201" s="86">
        <v>0</v>
      </c>
      <c r="AO201" s="86">
        <v>19.023999999999997</v>
      </c>
      <c r="AP201" s="86">
        <v>19.023999999999997</v>
      </c>
      <c r="AQ201" s="86">
        <v>15.426</v>
      </c>
      <c r="AR201" s="86">
        <v>0</v>
      </c>
      <c r="AS201" s="86">
        <v>0</v>
      </c>
      <c r="AT201" s="97">
        <v>0.81087047939444923</v>
      </c>
      <c r="AX201" s="86">
        <v>0.26100000000000001</v>
      </c>
      <c r="AY201" s="86">
        <v>0</v>
      </c>
      <c r="AZ201" s="86">
        <v>0</v>
      </c>
      <c r="BA201" s="86">
        <v>8.2240000000000002</v>
      </c>
      <c r="BC201" s="86">
        <v>8.2240000000000002</v>
      </c>
      <c r="BF201" s="86">
        <v>1E-3</v>
      </c>
      <c r="BG201" s="86">
        <v>0</v>
      </c>
      <c r="BH201" s="86">
        <v>8.2240000000000002</v>
      </c>
      <c r="BI201" s="86">
        <v>10.538</v>
      </c>
      <c r="BJ201" s="86">
        <v>0.26100000000000001</v>
      </c>
      <c r="BK201" s="86">
        <v>0</v>
      </c>
      <c r="BL201" s="86">
        <v>0</v>
      </c>
      <c r="BM201" s="86">
        <v>0</v>
      </c>
      <c r="BN201" s="86" t="s">
        <v>6</v>
      </c>
      <c r="BO201" s="86" t="s">
        <v>6</v>
      </c>
      <c r="BP201" s="86">
        <v>19.023999999999997</v>
      </c>
      <c r="BS201" s="98">
        <v>5.2565180824222046E-5</v>
      </c>
      <c r="BT201" s="98">
        <v>0</v>
      </c>
      <c r="BU201" s="98">
        <v>0.44601555929352399</v>
      </c>
      <c r="BV201" s="98">
        <v>0.55393187552565193</v>
      </c>
      <c r="BX201" s="98">
        <v>1.0000000000000002</v>
      </c>
    </row>
    <row r="202" spans="1:76" x14ac:dyDescent="0.35">
      <c r="A202" s="96" t="s">
        <v>304</v>
      </c>
      <c r="B202" s="96" t="s">
        <v>306</v>
      </c>
      <c r="C202" s="86">
        <v>0</v>
      </c>
      <c r="D202" s="86">
        <v>4.9000000000000002E-2</v>
      </c>
      <c r="E202" s="86">
        <v>0</v>
      </c>
      <c r="F202" s="86">
        <v>0</v>
      </c>
      <c r="G202" s="86">
        <v>0</v>
      </c>
      <c r="H202" s="86">
        <v>0</v>
      </c>
      <c r="I202" s="86">
        <v>0</v>
      </c>
      <c r="J202" s="86">
        <v>0</v>
      </c>
      <c r="K202" s="86">
        <v>0</v>
      </c>
      <c r="L202" s="86">
        <v>0</v>
      </c>
      <c r="M202" s="86">
        <v>0</v>
      </c>
      <c r="N202" s="86">
        <v>120.65300000000001</v>
      </c>
      <c r="O202" s="86">
        <v>0</v>
      </c>
      <c r="P202" s="86">
        <v>0</v>
      </c>
      <c r="Q202" s="86">
        <v>0</v>
      </c>
      <c r="R202" s="86">
        <v>0</v>
      </c>
      <c r="S202" s="86">
        <v>0</v>
      </c>
      <c r="T202" s="86">
        <v>0</v>
      </c>
      <c r="U202" s="86">
        <v>0</v>
      </c>
      <c r="V202" s="86">
        <v>0</v>
      </c>
      <c r="W202" s="86">
        <v>0</v>
      </c>
      <c r="X202" s="86">
        <v>0</v>
      </c>
      <c r="Y202" s="86">
        <v>0</v>
      </c>
      <c r="Z202" s="86">
        <v>0</v>
      </c>
      <c r="AA202" s="86">
        <v>0</v>
      </c>
      <c r="AB202" s="86">
        <v>0</v>
      </c>
      <c r="AC202" s="86">
        <v>0</v>
      </c>
      <c r="AD202" s="86">
        <v>0</v>
      </c>
      <c r="AE202" s="86">
        <v>0</v>
      </c>
      <c r="AF202" s="86">
        <v>0.246</v>
      </c>
      <c r="AG202" s="86">
        <v>0</v>
      </c>
      <c r="AH202" s="86">
        <v>0</v>
      </c>
      <c r="AI202" s="86">
        <v>28.361999999999998</v>
      </c>
      <c r="AJ202" s="86">
        <v>0</v>
      </c>
      <c r="AK202" s="86">
        <v>0</v>
      </c>
      <c r="AL202" s="86">
        <v>3.5848800000000001</v>
      </c>
      <c r="AM202" s="86">
        <v>0</v>
      </c>
      <c r="AO202" s="86">
        <v>152.89488</v>
      </c>
      <c r="AP202" s="86">
        <v>152.89488</v>
      </c>
      <c r="AQ202" s="86">
        <v>128.52099999999999</v>
      </c>
      <c r="AR202" s="86">
        <v>0</v>
      </c>
      <c r="AS202" s="86">
        <v>0</v>
      </c>
      <c r="AT202" s="97">
        <v>0.84058406664762086</v>
      </c>
      <c r="AX202" s="86">
        <v>3.8308800000000001</v>
      </c>
      <c r="AY202" s="86">
        <v>0</v>
      </c>
      <c r="AZ202" s="86">
        <v>120.65300000000001</v>
      </c>
      <c r="BA202" s="86">
        <v>0</v>
      </c>
      <c r="BC202" s="86">
        <v>120.65300000000001</v>
      </c>
      <c r="BF202" s="86">
        <v>4.9000000000000002E-2</v>
      </c>
      <c r="BG202" s="86">
        <v>0</v>
      </c>
      <c r="BH202" s="86">
        <v>120.65300000000001</v>
      </c>
      <c r="BI202" s="86">
        <v>28.361999999999998</v>
      </c>
      <c r="BJ202" s="86">
        <v>3.8308800000000001</v>
      </c>
      <c r="BK202" s="86">
        <v>0</v>
      </c>
      <c r="BL202" s="86">
        <v>0</v>
      </c>
      <c r="BM202" s="86">
        <v>0</v>
      </c>
      <c r="BN202" s="86" t="s">
        <v>6</v>
      </c>
      <c r="BO202" s="86" t="s">
        <v>6</v>
      </c>
      <c r="BP202" s="86">
        <v>152.89488000000003</v>
      </c>
      <c r="BS202" s="98">
        <v>3.2048162763854483E-4</v>
      </c>
      <c r="BT202" s="98">
        <v>0</v>
      </c>
      <c r="BU202" s="98">
        <v>0.81417951994206728</v>
      </c>
      <c r="BV202" s="98">
        <v>0.18549999843029402</v>
      </c>
      <c r="BX202" s="98">
        <v>0.99999999999999978</v>
      </c>
    </row>
    <row r="203" spans="1:76" x14ac:dyDescent="0.35">
      <c r="A203" s="96" t="s">
        <v>304</v>
      </c>
      <c r="B203" s="96" t="s">
        <v>307</v>
      </c>
      <c r="C203" s="86">
        <v>0</v>
      </c>
      <c r="D203" s="86">
        <v>0.17299999999999999</v>
      </c>
      <c r="E203" s="86">
        <v>0</v>
      </c>
      <c r="F203" s="86">
        <v>0</v>
      </c>
      <c r="G203" s="86">
        <v>0</v>
      </c>
      <c r="H203" s="86">
        <v>0</v>
      </c>
      <c r="I203" s="86">
        <v>0</v>
      </c>
      <c r="J203" s="86">
        <v>0</v>
      </c>
      <c r="K203" s="86">
        <v>0</v>
      </c>
      <c r="L203" s="86">
        <v>0</v>
      </c>
      <c r="M203" s="86">
        <v>0</v>
      </c>
      <c r="N203" s="86">
        <v>0</v>
      </c>
      <c r="O203" s="86">
        <v>0</v>
      </c>
      <c r="P203" s="86">
        <v>20.321999999999999</v>
      </c>
      <c r="Q203" s="86">
        <v>0</v>
      </c>
      <c r="R203" s="86">
        <v>0</v>
      </c>
      <c r="S203" s="86">
        <v>0</v>
      </c>
      <c r="T203" s="86">
        <v>0</v>
      </c>
      <c r="U203" s="86">
        <v>0</v>
      </c>
      <c r="V203" s="86">
        <v>0</v>
      </c>
      <c r="W203" s="86">
        <v>1.3120000000000001</v>
      </c>
      <c r="X203" s="86">
        <v>0</v>
      </c>
      <c r="Y203" s="86">
        <v>0</v>
      </c>
      <c r="Z203" s="86">
        <v>0</v>
      </c>
      <c r="AA203" s="86">
        <v>0</v>
      </c>
      <c r="AB203" s="86">
        <v>0</v>
      </c>
      <c r="AC203" s="86">
        <v>0</v>
      </c>
      <c r="AD203" s="86">
        <v>0</v>
      </c>
      <c r="AE203" s="86">
        <v>0</v>
      </c>
      <c r="AF203" s="86">
        <v>0</v>
      </c>
      <c r="AG203" s="86">
        <v>0</v>
      </c>
      <c r="AH203" s="86">
        <v>0</v>
      </c>
      <c r="AI203" s="86">
        <v>2.036</v>
      </c>
      <c r="AJ203" s="86">
        <v>0</v>
      </c>
      <c r="AK203" s="86">
        <v>0</v>
      </c>
      <c r="AL203" s="86">
        <v>0.56599999999999995</v>
      </c>
      <c r="AM203" s="86">
        <v>0</v>
      </c>
      <c r="AO203" s="86">
        <v>24.408999999999999</v>
      </c>
      <c r="AP203" s="86">
        <v>24.408999999999999</v>
      </c>
      <c r="AQ203" s="86">
        <v>17.314</v>
      </c>
      <c r="AR203" s="86">
        <v>0</v>
      </c>
      <c r="AS203" s="86">
        <v>0</v>
      </c>
      <c r="AT203" s="97">
        <v>0.70932852636322674</v>
      </c>
      <c r="AX203" s="86">
        <v>0.56599999999999995</v>
      </c>
      <c r="AY203" s="86">
        <v>0</v>
      </c>
      <c r="AZ203" s="86">
        <v>20.321999999999999</v>
      </c>
      <c r="BA203" s="86">
        <v>0</v>
      </c>
      <c r="BC203" s="86">
        <v>21.634</v>
      </c>
      <c r="BF203" s="86">
        <v>0.17299999999999999</v>
      </c>
      <c r="BG203" s="86">
        <v>0</v>
      </c>
      <c r="BH203" s="86">
        <v>21.634</v>
      </c>
      <c r="BI203" s="86">
        <v>2.036</v>
      </c>
      <c r="BJ203" s="86">
        <v>0.56599999999999995</v>
      </c>
      <c r="BK203" s="86">
        <v>0</v>
      </c>
      <c r="BL203" s="86">
        <v>0</v>
      </c>
      <c r="BM203" s="86">
        <v>0</v>
      </c>
      <c r="BN203" s="86" t="s">
        <v>6</v>
      </c>
      <c r="BO203" s="86" t="s">
        <v>6</v>
      </c>
      <c r="BP203" s="86">
        <v>24.408999999999999</v>
      </c>
      <c r="BS203" s="98">
        <v>7.087549674300463E-3</v>
      </c>
      <c r="BT203" s="98">
        <v>0</v>
      </c>
      <c r="BU203" s="98">
        <v>0.90950059404318084</v>
      </c>
      <c r="BV203" s="98">
        <v>8.3411856282518751E-2</v>
      </c>
      <c r="BX203" s="98">
        <v>1</v>
      </c>
    </row>
    <row r="204" spans="1:76" x14ac:dyDescent="0.35">
      <c r="A204" s="96" t="s">
        <v>308</v>
      </c>
      <c r="B204" s="96" t="s">
        <v>309</v>
      </c>
      <c r="C204" s="86">
        <v>0</v>
      </c>
      <c r="D204" s="86">
        <v>1.4571700000000001</v>
      </c>
      <c r="E204" s="86">
        <v>0</v>
      </c>
      <c r="F204" s="86">
        <v>0</v>
      </c>
      <c r="G204" s="86">
        <v>0</v>
      </c>
      <c r="H204" s="86">
        <v>0</v>
      </c>
      <c r="I204" s="86">
        <v>113.367</v>
      </c>
      <c r="J204" s="86">
        <v>0</v>
      </c>
      <c r="K204" s="86">
        <v>0</v>
      </c>
      <c r="L204" s="86">
        <v>0</v>
      </c>
      <c r="M204" s="86">
        <v>0</v>
      </c>
      <c r="N204" s="86">
        <v>0</v>
      </c>
      <c r="O204" s="86">
        <v>30.809699999999999</v>
      </c>
      <c r="P204" s="86">
        <v>0</v>
      </c>
      <c r="Q204" s="86">
        <v>0</v>
      </c>
      <c r="R204" s="86">
        <v>0</v>
      </c>
      <c r="S204" s="86">
        <v>0</v>
      </c>
      <c r="T204" s="86">
        <v>0</v>
      </c>
      <c r="U204" s="86">
        <v>0</v>
      </c>
      <c r="V204" s="86">
        <v>0</v>
      </c>
      <c r="W204" s="86">
        <v>0</v>
      </c>
      <c r="X204" s="86">
        <v>0</v>
      </c>
      <c r="Y204" s="86">
        <v>0</v>
      </c>
      <c r="Z204" s="86">
        <v>0</v>
      </c>
      <c r="AA204" s="86">
        <v>0</v>
      </c>
      <c r="AB204" s="86">
        <v>0</v>
      </c>
      <c r="AC204" s="86">
        <v>0</v>
      </c>
      <c r="AD204" s="86">
        <v>0</v>
      </c>
      <c r="AE204" s="86">
        <v>0</v>
      </c>
      <c r="AF204" s="86">
        <v>0</v>
      </c>
      <c r="AG204" s="86">
        <v>0</v>
      </c>
      <c r="AH204" s="86">
        <v>0</v>
      </c>
      <c r="AI204" s="86">
        <v>0</v>
      </c>
      <c r="AJ204" s="86">
        <v>0</v>
      </c>
      <c r="AK204" s="86">
        <v>0</v>
      </c>
      <c r="AL204" s="86">
        <v>7.6601800000000004</v>
      </c>
      <c r="AM204" s="86">
        <v>0</v>
      </c>
      <c r="AO204" s="86">
        <v>153.29405</v>
      </c>
      <c r="AP204" s="86">
        <v>153.29405</v>
      </c>
      <c r="AQ204" s="86">
        <v>131</v>
      </c>
      <c r="AR204" s="86">
        <v>0</v>
      </c>
      <c r="AS204" s="86">
        <v>0</v>
      </c>
      <c r="AT204" s="97">
        <v>0.85456676237596962</v>
      </c>
      <c r="AX204" s="86">
        <v>7.6601800000000004</v>
      </c>
      <c r="AY204" s="86">
        <v>0</v>
      </c>
      <c r="AZ204" s="86">
        <v>30.809699999999999</v>
      </c>
      <c r="BA204" s="86">
        <v>0</v>
      </c>
      <c r="BC204" s="86">
        <v>30.809699999999999</v>
      </c>
      <c r="BF204" s="86">
        <v>1.4571700000000001</v>
      </c>
      <c r="BG204" s="86">
        <v>0</v>
      </c>
      <c r="BH204" s="86">
        <v>30.809699999999999</v>
      </c>
      <c r="BI204" s="86">
        <v>113.367</v>
      </c>
      <c r="BJ204" s="86">
        <v>7.6601800000000004</v>
      </c>
      <c r="BK204" s="86">
        <v>0</v>
      </c>
      <c r="BL204" s="86">
        <v>0</v>
      </c>
      <c r="BM204" s="86">
        <v>0</v>
      </c>
      <c r="BN204" s="86" t="s">
        <v>6</v>
      </c>
      <c r="BO204" s="86" t="s">
        <v>6</v>
      </c>
      <c r="BP204" s="86">
        <v>153.29405</v>
      </c>
      <c r="BS204" s="98">
        <v>9.5057179323007005E-3</v>
      </c>
      <c r="BT204" s="98">
        <v>0</v>
      </c>
      <c r="BU204" s="98">
        <v>0.25095481527169516</v>
      </c>
      <c r="BV204" s="98">
        <v>0.73953946679600424</v>
      </c>
      <c r="BX204" s="98">
        <v>1</v>
      </c>
    </row>
    <row r="205" spans="1:76" x14ac:dyDescent="0.35">
      <c r="A205" s="96" t="s">
        <v>310</v>
      </c>
      <c r="B205" s="96" t="s">
        <v>311</v>
      </c>
      <c r="C205" s="86">
        <v>0</v>
      </c>
      <c r="D205" s="86">
        <v>7.2999999999999995E-2</v>
      </c>
      <c r="E205" s="86">
        <v>0</v>
      </c>
      <c r="F205" s="86">
        <v>0</v>
      </c>
      <c r="G205" s="86">
        <v>0</v>
      </c>
      <c r="H205" s="86">
        <v>0</v>
      </c>
      <c r="I205" s="86">
        <v>0</v>
      </c>
      <c r="J205" s="86">
        <v>0</v>
      </c>
      <c r="K205" s="86">
        <v>0</v>
      </c>
      <c r="L205" s="86">
        <v>0</v>
      </c>
      <c r="M205" s="86">
        <v>0</v>
      </c>
      <c r="N205" s="86">
        <v>0</v>
      </c>
      <c r="O205" s="86">
        <v>0</v>
      </c>
      <c r="P205" s="86">
        <v>0</v>
      </c>
      <c r="Q205" s="86">
        <v>0</v>
      </c>
      <c r="R205" s="86">
        <v>1.948</v>
      </c>
      <c r="S205" s="86">
        <v>0</v>
      </c>
      <c r="T205" s="86">
        <v>0</v>
      </c>
      <c r="U205" s="86">
        <v>0</v>
      </c>
      <c r="V205" s="86">
        <v>0</v>
      </c>
      <c r="W205" s="86">
        <v>0</v>
      </c>
      <c r="X205" s="86">
        <v>0</v>
      </c>
      <c r="Y205" s="86">
        <v>0</v>
      </c>
      <c r="Z205" s="86">
        <v>0</v>
      </c>
      <c r="AA205" s="86">
        <v>0</v>
      </c>
      <c r="AB205" s="86">
        <v>0</v>
      </c>
      <c r="AC205" s="86">
        <v>0</v>
      </c>
      <c r="AD205" s="86">
        <v>0</v>
      </c>
      <c r="AE205" s="86">
        <v>0</v>
      </c>
      <c r="AF205" s="86">
        <v>0</v>
      </c>
      <c r="AG205" s="86">
        <v>0</v>
      </c>
      <c r="AH205" s="86">
        <v>0</v>
      </c>
      <c r="AI205" s="86">
        <v>0</v>
      </c>
      <c r="AJ205" s="86">
        <v>0</v>
      </c>
      <c r="AK205" s="86">
        <v>0</v>
      </c>
      <c r="AL205" s="86">
        <v>3.2000000000000001E-2</v>
      </c>
      <c r="AM205" s="86">
        <v>0</v>
      </c>
      <c r="AO205" s="86">
        <v>2.0529999999999999</v>
      </c>
      <c r="AP205" s="86">
        <v>2.0529999999999999</v>
      </c>
      <c r="AQ205" s="86">
        <v>1.51</v>
      </c>
      <c r="AR205" s="86">
        <v>0</v>
      </c>
      <c r="AS205" s="86">
        <v>0</v>
      </c>
      <c r="AT205" s="97">
        <v>0.7355090112031174</v>
      </c>
      <c r="AX205" s="86">
        <v>3.2000000000000001E-2</v>
      </c>
      <c r="AY205" s="86">
        <v>0</v>
      </c>
      <c r="AZ205" s="86">
        <v>0</v>
      </c>
      <c r="BA205" s="86">
        <v>1.948</v>
      </c>
      <c r="BC205" s="86">
        <v>1.948</v>
      </c>
      <c r="BF205" s="86">
        <v>7.2999999999999995E-2</v>
      </c>
      <c r="BG205" s="86">
        <v>0</v>
      </c>
      <c r="BH205" s="86">
        <v>1.948</v>
      </c>
      <c r="BI205" s="86">
        <v>0</v>
      </c>
      <c r="BJ205" s="86">
        <v>3.2000000000000001E-2</v>
      </c>
      <c r="BK205" s="86">
        <v>0</v>
      </c>
      <c r="BL205" s="86">
        <v>0</v>
      </c>
      <c r="BM205" s="86">
        <v>0</v>
      </c>
      <c r="BN205" s="86" t="s">
        <v>6</v>
      </c>
      <c r="BO205" s="86" t="s">
        <v>6</v>
      </c>
      <c r="BP205" s="86">
        <v>2.0529999999999999</v>
      </c>
      <c r="BS205" s="98">
        <v>3.5557720409157327E-2</v>
      </c>
      <c r="BT205" s="98">
        <v>0</v>
      </c>
      <c r="BU205" s="98">
        <v>0.96444227959084272</v>
      </c>
      <c r="BV205" s="98">
        <v>0</v>
      </c>
      <c r="BX205" s="98">
        <v>1</v>
      </c>
    </row>
    <row r="206" spans="1:76" x14ac:dyDescent="0.35">
      <c r="A206" s="96" t="s">
        <v>310</v>
      </c>
      <c r="B206" s="96" t="s">
        <v>312</v>
      </c>
      <c r="C206" s="86">
        <v>0</v>
      </c>
      <c r="D206" s="86">
        <v>0.2</v>
      </c>
      <c r="E206" s="86">
        <v>0</v>
      </c>
      <c r="F206" s="86">
        <v>0</v>
      </c>
      <c r="G206" s="86">
        <v>0</v>
      </c>
      <c r="H206" s="86">
        <v>0</v>
      </c>
      <c r="I206" s="86">
        <v>0</v>
      </c>
      <c r="J206" s="86">
        <v>0</v>
      </c>
      <c r="K206" s="86">
        <v>0</v>
      </c>
      <c r="L206" s="86">
        <v>0</v>
      </c>
      <c r="M206" s="86">
        <v>0</v>
      </c>
      <c r="N206" s="86">
        <v>0</v>
      </c>
      <c r="O206" s="86">
        <v>0</v>
      </c>
      <c r="P206" s="86">
        <v>11.452999999999999</v>
      </c>
      <c r="Q206" s="86">
        <v>0</v>
      </c>
      <c r="R206" s="86">
        <v>0</v>
      </c>
      <c r="S206" s="86">
        <v>0</v>
      </c>
      <c r="T206" s="86">
        <v>0</v>
      </c>
      <c r="U206" s="86">
        <v>0</v>
      </c>
      <c r="V206" s="86">
        <v>0</v>
      </c>
      <c r="W206" s="86">
        <v>0.72399999999999998</v>
      </c>
      <c r="X206" s="86">
        <v>0</v>
      </c>
      <c r="Y206" s="86">
        <v>0</v>
      </c>
      <c r="Z206" s="86">
        <v>0</v>
      </c>
      <c r="AA206" s="86">
        <v>0</v>
      </c>
      <c r="AB206" s="86">
        <v>0</v>
      </c>
      <c r="AC206" s="86">
        <v>0</v>
      </c>
      <c r="AD206" s="86">
        <v>0</v>
      </c>
      <c r="AE206" s="86">
        <v>0</v>
      </c>
      <c r="AF206" s="86">
        <v>0</v>
      </c>
      <c r="AG206" s="86">
        <v>0</v>
      </c>
      <c r="AH206" s="86">
        <v>0</v>
      </c>
      <c r="AI206" s="86">
        <v>1.2190000000000001</v>
      </c>
      <c r="AJ206" s="86">
        <v>0</v>
      </c>
      <c r="AK206" s="86">
        <v>0</v>
      </c>
      <c r="AL206" s="86">
        <v>0.318</v>
      </c>
      <c r="AM206" s="86">
        <v>0</v>
      </c>
      <c r="AO206" s="86">
        <v>13.913999999999998</v>
      </c>
      <c r="AP206" s="86">
        <v>13.913999999999998</v>
      </c>
      <c r="AQ206" s="86">
        <v>9.4600000000000009</v>
      </c>
      <c r="AR206" s="86">
        <v>0</v>
      </c>
      <c r="AS206" s="86">
        <v>0</v>
      </c>
      <c r="AT206" s="97">
        <v>0.67989075751042127</v>
      </c>
      <c r="AX206" s="86">
        <v>0.318</v>
      </c>
      <c r="AY206" s="86">
        <v>0</v>
      </c>
      <c r="AZ206" s="86">
        <v>11.452999999999999</v>
      </c>
      <c r="BA206" s="86">
        <v>0</v>
      </c>
      <c r="BC206" s="86">
        <v>12.177</v>
      </c>
      <c r="BF206" s="86">
        <v>0.2</v>
      </c>
      <c r="BG206" s="86">
        <v>0</v>
      </c>
      <c r="BH206" s="86">
        <v>12.177</v>
      </c>
      <c r="BI206" s="86">
        <v>1.2190000000000001</v>
      </c>
      <c r="BJ206" s="86">
        <v>0.318</v>
      </c>
      <c r="BK206" s="86">
        <v>0</v>
      </c>
      <c r="BL206" s="86">
        <v>0</v>
      </c>
      <c r="BM206" s="86">
        <v>0</v>
      </c>
      <c r="BN206" s="86" t="s">
        <v>6</v>
      </c>
      <c r="BO206" s="86" t="s">
        <v>6</v>
      </c>
      <c r="BP206" s="86">
        <v>13.913999999999998</v>
      </c>
      <c r="BS206" s="98">
        <v>1.4374011786689667E-2</v>
      </c>
      <c r="BT206" s="98">
        <v>0</v>
      </c>
      <c r="BU206" s="98">
        <v>0.89801638637343695</v>
      </c>
      <c r="BV206" s="98">
        <v>8.7609601839873527E-2</v>
      </c>
      <c r="BX206" s="98">
        <v>1</v>
      </c>
    </row>
    <row r="207" spans="1:76" x14ac:dyDescent="0.35">
      <c r="A207" s="96" t="s">
        <v>310</v>
      </c>
      <c r="B207" s="96" t="s">
        <v>313</v>
      </c>
      <c r="C207" s="86">
        <v>0</v>
      </c>
      <c r="D207" s="86">
        <v>1.71</v>
      </c>
      <c r="E207" s="86">
        <v>0</v>
      </c>
      <c r="F207" s="86">
        <v>0</v>
      </c>
      <c r="G207" s="86">
        <v>0</v>
      </c>
      <c r="H207" s="86">
        <v>0</v>
      </c>
      <c r="I207" s="86">
        <v>0</v>
      </c>
      <c r="J207" s="86">
        <v>0</v>
      </c>
      <c r="K207" s="86">
        <v>0</v>
      </c>
      <c r="L207" s="86">
        <v>0</v>
      </c>
      <c r="M207" s="86">
        <v>10.848599999999999</v>
      </c>
      <c r="N207" s="86">
        <v>60.267200000000003</v>
      </c>
      <c r="O207" s="86">
        <v>4.8215899999999996</v>
      </c>
      <c r="P207" s="86">
        <v>44.597499999999997</v>
      </c>
      <c r="Q207" s="86">
        <v>0</v>
      </c>
      <c r="R207" s="86">
        <v>0</v>
      </c>
      <c r="S207" s="86">
        <v>0</v>
      </c>
      <c r="T207" s="86">
        <v>0</v>
      </c>
      <c r="U207" s="86">
        <v>0</v>
      </c>
      <c r="V207" s="86">
        <v>0</v>
      </c>
      <c r="W207" s="86">
        <v>0.79300000000000004</v>
      </c>
      <c r="X207" s="86">
        <v>0</v>
      </c>
      <c r="Y207" s="86">
        <v>0</v>
      </c>
      <c r="Z207" s="86">
        <v>0</v>
      </c>
      <c r="AA207" s="86">
        <v>0</v>
      </c>
      <c r="AB207" s="86">
        <v>0</v>
      </c>
      <c r="AC207" s="86">
        <v>0</v>
      </c>
      <c r="AD207" s="86">
        <v>0</v>
      </c>
      <c r="AE207" s="86">
        <v>0</v>
      </c>
      <c r="AF207" s="86">
        <v>0</v>
      </c>
      <c r="AG207" s="86">
        <v>0</v>
      </c>
      <c r="AH207" s="86">
        <v>0</v>
      </c>
      <c r="AI207" s="86">
        <v>30.623999999999999</v>
      </c>
      <c r="AJ207" s="86">
        <v>0</v>
      </c>
      <c r="AK207" s="86">
        <v>0</v>
      </c>
      <c r="AL207" s="86">
        <v>4.2518099999999999</v>
      </c>
      <c r="AM207" s="86">
        <v>0</v>
      </c>
      <c r="AO207" s="86">
        <v>157.91370000000001</v>
      </c>
      <c r="AP207" s="86">
        <v>157.91370000000001</v>
      </c>
      <c r="AQ207" s="86">
        <v>146.80000000000001</v>
      </c>
      <c r="AR207" s="86">
        <v>0</v>
      </c>
      <c r="AS207" s="86">
        <v>0</v>
      </c>
      <c r="AT207" s="97">
        <v>0.9296216857688725</v>
      </c>
      <c r="AX207" s="86">
        <v>4.2518099999999999</v>
      </c>
      <c r="AY207" s="86">
        <v>0</v>
      </c>
      <c r="AZ207" s="86">
        <v>120.53489</v>
      </c>
      <c r="BA207" s="86">
        <v>0</v>
      </c>
      <c r="BC207" s="86">
        <v>121.32789000000001</v>
      </c>
      <c r="BF207" s="86">
        <v>1.71</v>
      </c>
      <c r="BG207" s="86">
        <v>0</v>
      </c>
      <c r="BH207" s="86">
        <v>121.32789000000001</v>
      </c>
      <c r="BI207" s="86">
        <v>30.623999999999999</v>
      </c>
      <c r="BJ207" s="86">
        <v>4.2518099999999999</v>
      </c>
      <c r="BK207" s="86">
        <v>0</v>
      </c>
      <c r="BL207" s="86">
        <v>0</v>
      </c>
      <c r="BM207" s="86">
        <v>0</v>
      </c>
      <c r="BN207" s="86" t="s">
        <v>6</v>
      </c>
      <c r="BO207" s="86" t="s">
        <v>6</v>
      </c>
      <c r="BP207" s="86">
        <v>157.91370000000001</v>
      </c>
      <c r="BS207" s="98">
        <v>1.0828699473193268E-2</v>
      </c>
      <c r="BT207" s="98">
        <v>0</v>
      </c>
      <c r="BU207" s="98">
        <v>0.79524259136477715</v>
      </c>
      <c r="BV207" s="98">
        <v>0.19392870916202962</v>
      </c>
      <c r="BX207" s="98">
        <v>1</v>
      </c>
    </row>
    <row r="208" spans="1:76" x14ac:dyDescent="0.35">
      <c r="A208" s="96" t="s">
        <v>314</v>
      </c>
      <c r="B208" s="96" t="s">
        <v>315</v>
      </c>
      <c r="C208" s="86">
        <v>0</v>
      </c>
      <c r="D208" s="86">
        <v>0</v>
      </c>
      <c r="E208" s="86">
        <v>0</v>
      </c>
      <c r="F208" s="86">
        <v>0</v>
      </c>
      <c r="G208" s="86">
        <v>4.2300000000000004</v>
      </c>
      <c r="H208" s="86">
        <v>0</v>
      </c>
      <c r="I208" s="86">
        <v>0</v>
      </c>
      <c r="J208" s="86">
        <v>0</v>
      </c>
      <c r="K208" s="86">
        <v>0</v>
      </c>
      <c r="L208" s="86">
        <v>0</v>
      </c>
      <c r="M208" s="86">
        <v>0</v>
      </c>
      <c r="N208" s="86">
        <v>51.2</v>
      </c>
      <c r="O208" s="86">
        <v>0</v>
      </c>
      <c r="P208" s="86">
        <v>0</v>
      </c>
      <c r="Q208" s="86">
        <v>0</v>
      </c>
      <c r="R208" s="86">
        <v>5.76</v>
      </c>
      <c r="S208" s="86">
        <v>0</v>
      </c>
      <c r="T208" s="86">
        <v>0</v>
      </c>
      <c r="U208" s="86">
        <v>0</v>
      </c>
      <c r="V208" s="86">
        <v>0</v>
      </c>
      <c r="W208" s="86">
        <v>2.4500000000000002</v>
      </c>
      <c r="X208" s="86">
        <v>0</v>
      </c>
      <c r="Y208" s="86">
        <v>0</v>
      </c>
      <c r="Z208" s="86">
        <v>0</v>
      </c>
      <c r="AA208" s="86">
        <v>0</v>
      </c>
      <c r="AB208" s="86">
        <v>0</v>
      </c>
      <c r="AC208" s="86">
        <v>0</v>
      </c>
      <c r="AD208" s="86">
        <v>0</v>
      </c>
      <c r="AE208" s="86">
        <v>0</v>
      </c>
      <c r="AF208" s="86">
        <v>0</v>
      </c>
      <c r="AG208" s="86">
        <v>0</v>
      </c>
      <c r="AH208" s="86">
        <v>0</v>
      </c>
      <c r="AI208" s="86">
        <v>2.34</v>
      </c>
      <c r="AJ208" s="86">
        <v>5.03</v>
      </c>
      <c r="AK208" s="86">
        <v>0</v>
      </c>
      <c r="AL208" s="86">
        <v>1.4328000000000001</v>
      </c>
      <c r="AM208" s="86">
        <v>0</v>
      </c>
      <c r="AO208" s="86">
        <v>72.442800000000005</v>
      </c>
      <c r="AP208" s="86">
        <v>72.442800000000005</v>
      </c>
      <c r="AQ208" s="86">
        <v>47.76</v>
      </c>
      <c r="AR208" s="86">
        <v>0</v>
      </c>
      <c r="AS208" s="86">
        <v>0</v>
      </c>
      <c r="AT208" s="97">
        <v>0.65927876890457016</v>
      </c>
      <c r="AX208" s="86">
        <v>1.4328000000000001</v>
      </c>
      <c r="AY208" s="86">
        <v>0</v>
      </c>
      <c r="AZ208" s="86">
        <v>51.2</v>
      </c>
      <c r="BA208" s="86">
        <v>5.76</v>
      </c>
      <c r="BC208" s="86">
        <v>59.410000000000004</v>
      </c>
      <c r="BF208" s="86">
        <v>4.2300000000000004</v>
      </c>
      <c r="BG208" s="86">
        <v>0</v>
      </c>
      <c r="BH208" s="86">
        <v>59.410000000000004</v>
      </c>
      <c r="BI208" s="86">
        <v>7.37</v>
      </c>
      <c r="BJ208" s="86">
        <v>1.4328000000000001</v>
      </c>
      <c r="BK208" s="86">
        <v>0</v>
      </c>
      <c r="BL208" s="86">
        <v>0</v>
      </c>
      <c r="BM208" s="86">
        <v>0</v>
      </c>
      <c r="BN208" s="86" t="s">
        <v>6</v>
      </c>
      <c r="BO208" s="86" t="s">
        <v>6</v>
      </c>
      <c r="BP208" s="86">
        <v>72.442800000000005</v>
      </c>
      <c r="BS208" s="98">
        <v>5.8390895989663572E-2</v>
      </c>
      <c r="BT208" s="98">
        <v>0</v>
      </c>
      <c r="BU208" s="98">
        <v>0.83987366584394862</v>
      </c>
      <c r="BV208" s="98">
        <v>0.10173543816638782</v>
      </c>
      <c r="BX208" s="98">
        <v>1</v>
      </c>
    </row>
    <row r="209" spans="1:76" x14ac:dyDescent="0.35">
      <c r="A209" s="96" t="s">
        <v>316</v>
      </c>
      <c r="B209" s="96" t="s">
        <v>317</v>
      </c>
      <c r="C209" s="86">
        <v>0</v>
      </c>
      <c r="D209" s="86">
        <v>0.08</v>
      </c>
      <c r="E209" s="86">
        <v>0</v>
      </c>
      <c r="F209" s="86">
        <v>0</v>
      </c>
      <c r="G209" s="86">
        <v>0</v>
      </c>
      <c r="H209" s="86">
        <v>0</v>
      </c>
      <c r="I209" s="86">
        <v>0</v>
      </c>
      <c r="J209" s="86">
        <v>0</v>
      </c>
      <c r="K209" s="86">
        <v>0</v>
      </c>
      <c r="L209" s="86">
        <v>0</v>
      </c>
      <c r="M209" s="86">
        <v>45.074800000000003</v>
      </c>
      <c r="N209" s="86">
        <v>26.561900000000001</v>
      </c>
      <c r="O209" s="86">
        <v>10.627000000000001</v>
      </c>
      <c r="P209" s="86">
        <v>27.156199999999998</v>
      </c>
      <c r="Q209" s="86">
        <v>0</v>
      </c>
      <c r="R209" s="86">
        <v>8.26</v>
      </c>
      <c r="S209" s="86">
        <v>0</v>
      </c>
      <c r="T209" s="86">
        <v>0</v>
      </c>
      <c r="U209" s="86">
        <v>0</v>
      </c>
      <c r="V209" s="86">
        <v>0</v>
      </c>
      <c r="W209" s="86">
        <v>5.0999999999999996</v>
      </c>
      <c r="X209" s="86">
        <v>0</v>
      </c>
      <c r="Y209" s="86">
        <v>0</v>
      </c>
      <c r="Z209" s="86">
        <v>0</v>
      </c>
      <c r="AA209" s="86">
        <v>0</v>
      </c>
      <c r="AB209" s="86">
        <v>0</v>
      </c>
      <c r="AC209" s="86">
        <v>0</v>
      </c>
      <c r="AD209" s="86">
        <v>0</v>
      </c>
      <c r="AE209" s="86">
        <v>0</v>
      </c>
      <c r="AF209" s="86">
        <v>0.1</v>
      </c>
      <c r="AG209" s="86">
        <v>0</v>
      </c>
      <c r="AH209" s="86">
        <v>0</v>
      </c>
      <c r="AI209" s="86">
        <v>31.3</v>
      </c>
      <c r="AJ209" s="86">
        <v>0.46300000000000002</v>
      </c>
      <c r="AK209" s="86">
        <v>0</v>
      </c>
      <c r="AL209" s="86">
        <v>3.23291</v>
      </c>
      <c r="AM209" s="86">
        <v>0</v>
      </c>
      <c r="AO209" s="86">
        <v>157.95580999999999</v>
      </c>
      <c r="AP209" s="86">
        <v>157.95580999999999</v>
      </c>
      <c r="AQ209" s="86">
        <v>137.80000000000001</v>
      </c>
      <c r="AR209" s="86">
        <v>0</v>
      </c>
      <c r="AS209" s="86">
        <v>0</v>
      </c>
      <c r="AT209" s="97">
        <v>0.87239589350971025</v>
      </c>
      <c r="AX209" s="86">
        <v>3.33291</v>
      </c>
      <c r="AY209" s="86">
        <v>0</v>
      </c>
      <c r="AZ209" s="86">
        <v>109.4199</v>
      </c>
      <c r="BA209" s="86">
        <v>8.26</v>
      </c>
      <c r="BC209" s="86">
        <v>122.7799</v>
      </c>
      <c r="BF209" s="86">
        <v>0.08</v>
      </c>
      <c r="BG209" s="86">
        <v>0</v>
      </c>
      <c r="BH209" s="86">
        <v>122.7799</v>
      </c>
      <c r="BI209" s="86">
        <v>31.763000000000002</v>
      </c>
      <c r="BJ209" s="86">
        <v>3.33291</v>
      </c>
      <c r="BK209" s="86">
        <v>0</v>
      </c>
      <c r="BL209" s="86">
        <v>0.46</v>
      </c>
      <c r="BM209" s="86">
        <v>0</v>
      </c>
      <c r="BN209" s="86" t="s">
        <v>6</v>
      </c>
      <c r="BO209" s="86" t="s">
        <v>6</v>
      </c>
      <c r="BP209" s="86">
        <v>157.95580999999999</v>
      </c>
      <c r="BS209" s="98">
        <v>5.0647076546282157E-4</v>
      </c>
      <c r="BT209" s="98">
        <v>9.7061235037824833E-3</v>
      </c>
      <c r="BU209" s="98">
        <v>0.78869951918830972</v>
      </c>
      <c r="BV209" s="98">
        <v>0.20108788654244503</v>
      </c>
      <c r="BX209" s="98">
        <v>1</v>
      </c>
    </row>
    <row r="210" spans="1:76" x14ac:dyDescent="0.35">
      <c r="A210" s="96" t="s">
        <v>318</v>
      </c>
      <c r="B210" s="96" t="s">
        <v>319</v>
      </c>
      <c r="C210" s="86">
        <v>0</v>
      </c>
      <c r="D210" s="86">
        <v>0</v>
      </c>
      <c r="E210" s="86">
        <v>0</v>
      </c>
      <c r="F210" s="86">
        <v>0</v>
      </c>
      <c r="G210" s="86">
        <v>0</v>
      </c>
      <c r="H210" s="86">
        <v>0</v>
      </c>
      <c r="I210" s="86">
        <v>0</v>
      </c>
      <c r="J210" s="86">
        <v>0</v>
      </c>
      <c r="K210" s="86">
        <v>0</v>
      </c>
      <c r="L210" s="86">
        <v>0</v>
      </c>
      <c r="M210" s="86">
        <v>0</v>
      </c>
      <c r="N210" s="86">
        <v>0</v>
      </c>
      <c r="O210" s="86">
        <v>0</v>
      </c>
      <c r="P210" s="86">
        <v>0</v>
      </c>
      <c r="Q210" s="86">
        <v>0</v>
      </c>
      <c r="R210" s="86">
        <v>0</v>
      </c>
      <c r="S210" s="86">
        <v>0</v>
      </c>
      <c r="T210" s="86">
        <v>0</v>
      </c>
      <c r="U210" s="86">
        <v>0</v>
      </c>
      <c r="V210" s="86">
        <v>0</v>
      </c>
      <c r="W210" s="86">
        <v>0</v>
      </c>
      <c r="X210" s="86">
        <v>0</v>
      </c>
      <c r="Y210" s="86">
        <v>0</v>
      </c>
      <c r="Z210" s="86">
        <v>0</v>
      </c>
      <c r="AA210" s="86">
        <v>0</v>
      </c>
      <c r="AB210" s="86">
        <v>0</v>
      </c>
      <c r="AC210" s="86">
        <v>0</v>
      </c>
      <c r="AD210" s="86">
        <v>0</v>
      </c>
      <c r="AE210" s="86">
        <v>0</v>
      </c>
      <c r="AF210" s="86">
        <v>0</v>
      </c>
      <c r="AG210" s="86">
        <v>0</v>
      </c>
      <c r="AH210" s="86">
        <v>0</v>
      </c>
      <c r="AI210" s="86">
        <v>0</v>
      </c>
      <c r="AJ210" s="86">
        <v>90.8</v>
      </c>
      <c r="AK210" s="86">
        <v>0</v>
      </c>
      <c r="AL210" s="86">
        <v>2.238</v>
      </c>
      <c r="AM210" s="86">
        <v>0</v>
      </c>
      <c r="AO210" s="86">
        <v>93.037999999999997</v>
      </c>
      <c r="AP210" s="86">
        <v>93.037999999999997</v>
      </c>
      <c r="AQ210" s="86">
        <v>74.599999999999994</v>
      </c>
      <c r="AR210" s="86">
        <v>0</v>
      </c>
      <c r="AS210" s="86">
        <v>0</v>
      </c>
      <c r="AT210" s="97">
        <v>0.8018229110685956</v>
      </c>
      <c r="AX210" s="86">
        <v>2.238</v>
      </c>
      <c r="AY210" s="86">
        <v>0</v>
      </c>
      <c r="AZ210" s="86">
        <v>0</v>
      </c>
      <c r="BA210" s="86">
        <v>0</v>
      </c>
      <c r="BC210" s="86">
        <v>0</v>
      </c>
      <c r="BF210" s="86">
        <v>0</v>
      </c>
      <c r="BG210" s="86">
        <v>0</v>
      </c>
      <c r="BH210" s="86">
        <v>0</v>
      </c>
      <c r="BI210" s="86">
        <v>90.8</v>
      </c>
      <c r="BJ210" s="86">
        <v>2.238</v>
      </c>
      <c r="BK210" s="86">
        <v>0.55000000000000004</v>
      </c>
      <c r="BL210" s="86">
        <v>0.3206</v>
      </c>
      <c r="BM210" s="86">
        <v>0</v>
      </c>
      <c r="BN210" s="86" t="s">
        <v>6</v>
      </c>
      <c r="BO210" s="86" t="s">
        <v>6</v>
      </c>
      <c r="BP210" s="86">
        <v>93.037999999999997</v>
      </c>
      <c r="BS210" s="98">
        <v>1.3230078032631829E-2</v>
      </c>
      <c r="BT210" s="98">
        <v>7.7119327586577533E-3</v>
      </c>
      <c r="BU210" s="98">
        <v>3.1126765407682873E-3</v>
      </c>
      <c r="BV210" s="98">
        <v>0.97594531266794216</v>
      </c>
      <c r="BX210" s="98">
        <v>1</v>
      </c>
    </row>
    <row r="211" spans="1:76" x14ac:dyDescent="0.35">
      <c r="A211" s="96" t="s">
        <v>322</v>
      </c>
      <c r="B211" s="96" t="s">
        <v>323</v>
      </c>
      <c r="C211" s="86">
        <v>0</v>
      </c>
      <c r="D211" s="86">
        <v>0</v>
      </c>
      <c r="E211" s="86">
        <v>0</v>
      </c>
      <c r="F211" s="86">
        <v>0</v>
      </c>
      <c r="G211" s="86">
        <v>0</v>
      </c>
      <c r="H211" s="86">
        <v>0</v>
      </c>
      <c r="I211" s="86">
        <v>0</v>
      </c>
      <c r="J211" s="86">
        <v>0</v>
      </c>
      <c r="K211" s="86">
        <v>0</v>
      </c>
      <c r="L211" s="86">
        <v>0</v>
      </c>
      <c r="M211" s="86">
        <v>0</v>
      </c>
      <c r="N211" s="86">
        <v>0</v>
      </c>
      <c r="O211" s="86">
        <v>0</v>
      </c>
      <c r="P211" s="86">
        <v>0</v>
      </c>
      <c r="Q211" s="86">
        <v>0</v>
      </c>
      <c r="R211" s="86">
        <v>0</v>
      </c>
      <c r="S211" s="86">
        <v>0</v>
      </c>
      <c r="T211" s="86">
        <v>0</v>
      </c>
      <c r="U211" s="86">
        <v>0</v>
      </c>
      <c r="V211" s="86">
        <v>0</v>
      </c>
      <c r="W211" s="86">
        <v>0</v>
      </c>
      <c r="X211" s="86">
        <v>0</v>
      </c>
      <c r="Y211" s="86">
        <v>0</v>
      </c>
      <c r="Z211" s="86">
        <v>0</v>
      </c>
      <c r="AA211" s="86">
        <v>0</v>
      </c>
      <c r="AB211" s="86">
        <v>0</v>
      </c>
      <c r="AC211" s="86">
        <v>0</v>
      </c>
      <c r="AD211" s="86">
        <v>0</v>
      </c>
      <c r="AE211" s="86">
        <v>0</v>
      </c>
      <c r="AF211" s="86">
        <v>0</v>
      </c>
      <c r="AG211" s="86">
        <v>0</v>
      </c>
      <c r="AH211" s="86">
        <v>0</v>
      </c>
      <c r="AI211" s="86">
        <v>0</v>
      </c>
      <c r="AJ211" s="86">
        <v>0</v>
      </c>
      <c r="AK211" s="86">
        <v>0</v>
      </c>
      <c r="AL211" s="86">
        <v>1.0000000000000001E-9</v>
      </c>
      <c r="AM211" s="86">
        <v>184</v>
      </c>
      <c r="AO211" s="86">
        <v>1.0000000000000001E-9</v>
      </c>
      <c r="AP211" s="86">
        <v>184.00000000099999</v>
      </c>
      <c r="AQ211" s="86">
        <v>147</v>
      </c>
      <c r="AR211" s="86">
        <v>0</v>
      </c>
      <c r="AS211" s="86">
        <v>0</v>
      </c>
      <c r="AT211" s="97">
        <v>0.798913043473919</v>
      </c>
      <c r="AX211" s="86">
        <v>1.0000000000000001E-9</v>
      </c>
      <c r="AY211" s="86">
        <v>0</v>
      </c>
      <c r="AZ211" s="86">
        <v>0</v>
      </c>
      <c r="BA211" s="86">
        <v>0</v>
      </c>
      <c r="BC211" s="86">
        <v>0</v>
      </c>
      <c r="BF211" s="86">
        <v>0</v>
      </c>
      <c r="BG211" s="86">
        <v>0</v>
      </c>
      <c r="BH211" s="86">
        <v>0</v>
      </c>
      <c r="BI211" s="86">
        <v>0</v>
      </c>
      <c r="BJ211" s="86">
        <v>1.0000000000000001E-9</v>
      </c>
      <c r="BK211" s="86">
        <v>0</v>
      </c>
      <c r="BL211" s="86">
        <v>0</v>
      </c>
      <c r="BM211" s="86">
        <v>184</v>
      </c>
      <c r="BN211" s="86">
        <v>5</v>
      </c>
      <c r="BO211" s="86">
        <v>0</v>
      </c>
      <c r="BP211" s="86">
        <v>184.00000000099999</v>
      </c>
      <c r="BS211" s="98">
        <v>4.9999999999728262E-2</v>
      </c>
      <c r="BT211" s="98">
        <v>0.94999999999483686</v>
      </c>
      <c r="BU211" s="98">
        <v>5.4347826086661159E-12</v>
      </c>
      <c r="BV211" s="98">
        <v>0</v>
      </c>
      <c r="BX211" s="98">
        <v>0.99999999999999989</v>
      </c>
    </row>
    <row r="212" spans="1:76" x14ac:dyDescent="0.35">
      <c r="A212" s="96" t="s">
        <v>324</v>
      </c>
      <c r="B212" s="96" t="s">
        <v>325</v>
      </c>
      <c r="C212" s="86">
        <v>0</v>
      </c>
      <c r="D212" s="86">
        <v>0</v>
      </c>
      <c r="E212" s="86">
        <v>0</v>
      </c>
      <c r="F212" s="86">
        <v>0</v>
      </c>
      <c r="G212" s="86">
        <v>0</v>
      </c>
      <c r="H212" s="86">
        <v>0</v>
      </c>
      <c r="I212" s="86">
        <v>0</v>
      </c>
      <c r="J212" s="86">
        <v>0</v>
      </c>
      <c r="K212" s="86">
        <v>0</v>
      </c>
      <c r="L212" s="86">
        <v>0</v>
      </c>
      <c r="M212" s="86">
        <v>9.3000000000000007</v>
      </c>
      <c r="N212" s="86">
        <v>1.3</v>
      </c>
      <c r="O212" s="86">
        <v>23.5</v>
      </c>
      <c r="P212" s="86">
        <v>9.6</v>
      </c>
      <c r="Q212" s="86">
        <v>11.58</v>
      </c>
      <c r="R212" s="86">
        <v>0</v>
      </c>
      <c r="S212" s="86">
        <v>0</v>
      </c>
      <c r="T212" s="86">
        <v>0</v>
      </c>
      <c r="U212" s="86">
        <v>0</v>
      </c>
      <c r="V212" s="86">
        <v>0</v>
      </c>
      <c r="W212" s="86">
        <v>0</v>
      </c>
      <c r="X212" s="86">
        <v>0</v>
      </c>
      <c r="Y212" s="86">
        <v>0</v>
      </c>
      <c r="Z212" s="86">
        <v>0</v>
      </c>
      <c r="AA212" s="86">
        <v>0</v>
      </c>
      <c r="AB212" s="86">
        <v>0</v>
      </c>
      <c r="AC212" s="86">
        <v>0</v>
      </c>
      <c r="AD212" s="86">
        <v>0</v>
      </c>
      <c r="AE212" s="86">
        <v>0</v>
      </c>
      <c r="AF212" s="86">
        <v>0</v>
      </c>
      <c r="AG212" s="86">
        <v>0</v>
      </c>
      <c r="AH212" s="86">
        <v>0</v>
      </c>
      <c r="AI212" s="86">
        <v>8.6</v>
      </c>
      <c r="AJ212" s="86">
        <v>0</v>
      </c>
      <c r="AK212" s="86">
        <v>0</v>
      </c>
      <c r="AL212" s="86">
        <v>0.33500000000000002</v>
      </c>
      <c r="AM212" s="86">
        <v>0</v>
      </c>
      <c r="AO212" s="86">
        <v>64.215000000000003</v>
      </c>
      <c r="AP212" s="86">
        <v>64.215000000000003</v>
      </c>
      <c r="AQ212" s="86">
        <v>45.7</v>
      </c>
      <c r="AR212" s="86">
        <v>0</v>
      </c>
      <c r="AS212" s="86">
        <v>0</v>
      </c>
      <c r="AT212" s="97">
        <v>0.71167172778945731</v>
      </c>
      <c r="AX212" s="86">
        <v>0.33500000000000002</v>
      </c>
      <c r="AY212" s="86">
        <v>0</v>
      </c>
      <c r="AZ212" s="86">
        <v>55.28</v>
      </c>
      <c r="BA212" s="86">
        <v>0</v>
      </c>
      <c r="BC212" s="86">
        <v>55.28</v>
      </c>
      <c r="BF212" s="86">
        <v>0</v>
      </c>
      <c r="BG212" s="86">
        <v>0</v>
      </c>
      <c r="BH212" s="86">
        <v>55.28</v>
      </c>
      <c r="BI212" s="86">
        <v>8.6</v>
      </c>
      <c r="BJ212" s="86">
        <v>0.33500000000000002</v>
      </c>
      <c r="BK212" s="86">
        <v>0</v>
      </c>
      <c r="BL212" s="86">
        <v>0</v>
      </c>
      <c r="BM212" s="86">
        <v>0</v>
      </c>
      <c r="BN212" s="86" t="s">
        <v>6</v>
      </c>
      <c r="BO212" s="86" t="s">
        <v>6</v>
      </c>
      <c r="BP212" s="86">
        <v>64.215000000000003</v>
      </c>
      <c r="BS212" s="98">
        <v>0</v>
      </c>
      <c r="BT212" s="98">
        <v>0</v>
      </c>
      <c r="BU212" s="98">
        <v>0.86607490461730119</v>
      </c>
      <c r="BV212" s="98">
        <v>0.13392509538269873</v>
      </c>
      <c r="BX212" s="98">
        <v>0.99999999999999989</v>
      </c>
    </row>
    <row r="213" spans="1:76" x14ac:dyDescent="0.35">
      <c r="A213" s="96" t="s">
        <v>326</v>
      </c>
      <c r="B213" s="96" t="s">
        <v>327</v>
      </c>
      <c r="C213" s="86">
        <v>0</v>
      </c>
      <c r="D213" s="86">
        <v>1.7000000000000001E-2</v>
      </c>
      <c r="E213" s="86">
        <v>0</v>
      </c>
      <c r="F213" s="86">
        <v>0</v>
      </c>
      <c r="G213" s="86">
        <v>0</v>
      </c>
      <c r="H213" s="86">
        <v>0</v>
      </c>
      <c r="I213" s="86">
        <v>0</v>
      </c>
      <c r="J213" s="86">
        <v>0</v>
      </c>
      <c r="K213" s="86">
        <v>0</v>
      </c>
      <c r="L213" s="86">
        <v>0</v>
      </c>
      <c r="M213" s="86">
        <v>0</v>
      </c>
      <c r="N213" s="86">
        <v>0</v>
      </c>
      <c r="O213" s="86">
        <v>0</v>
      </c>
      <c r="P213" s="86">
        <v>0</v>
      </c>
      <c r="Q213" s="86">
        <v>0</v>
      </c>
      <c r="R213" s="86">
        <v>7.0330000000000004</v>
      </c>
      <c r="S213" s="86">
        <v>0</v>
      </c>
      <c r="T213" s="86">
        <v>0</v>
      </c>
      <c r="U213" s="86">
        <v>0</v>
      </c>
      <c r="V213" s="86">
        <v>0</v>
      </c>
      <c r="W213" s="86">
        <v>0</v>
      </c>
      <c r="X213" s="86">
        <v>0</v>
      </c>
      <c r="Y213" s="86">
        <v>0</v>
      </c>
      <c r="Z213" s="86">
        <v>0</v>
      </c>
      <c r="AA213" s="86">
        <v>0</v>
      </c>
      <c r="AB213" s="86">
        <v>0</v>
      </c>
      <c r="AC213" s="86">
        <v>0</v>
      </c>
      <c r="AD213" s="86">
        <v>0</v>
      </c>
      <c r="AE213" s="86">
        <v>0</v>
      </c>
      <c r="AF213" s="86">
        <v>0.26800000000000002</v>
      </c>
      <c r="AG213" s="86">
        <v>0</v>
      </c>
      <c r="AH213" s="86">
        <v>0</v>
      </c>
      <c r="AI213" s="86">
        <v>0</v>
      </c>
      <c r="AJ213" s="86">
        <v>0</v>
      </c>
      <c r="AK213" s="86">
        <v>0</v>
      </c>
      <c r="AL213" s="86">
        <v>0.5</v>
      </c>
      <c r="AM213" s="86">
        <v>0</v>
      </c>
      <c r="AO213" s="86">
        <v>7.8180000000000005</v>
      </c>
      <c r="AP213" s="86">
        <v>7.8180000000000005</v>
      </c>
      <c r="AQ213" s="86">
        <v>6.2</v>
      </c>
      <c r="AR213" s="86">
        <v>0</v>
      </c>
      <c r="AS213" s="86">
        <v>0</v>
      </c>
      <c r="AT213" s="97">
        <v>0.79304169864415452</v>
      </c>
      <c r="AX213" s="86">
        <v>0.76800000000000002</v>
      </c>
      <c r="AY213" s="86">
        <v>0</v>
      </c>
      <c r="AZ213" s="86">
        <v>0</v>
      </c>
      <c r="BA213" s="86">
        <v>7.0330000000000004</v>
      </c>
      <c r="BC213" s="86">
        <v>7.0330000000000004</v>
      </c>
      <c r="BF213" s="86">
        <v>1.7000000000000001E-2</v>
      </c>
      <c r="BG213" s="86">
        <v>0</v>
      </c>
      <c r="BH213" s="86">
        <v>7.0330000000000004</v>
      </c>
      <c r="BI213" s="86">
        <v>0</v>
      </c>
      <c r="BJ213" s="86">
        <v>0.76800000000000002</v>
      </c>
      <c r="BK213" s="86">
        <v>0</v>
      </c>
      <c r="BL213" s="86">
        <v>0</v>
      </c>
      <c r="BM213" s="86">
        <v>0</v>
      </c>
      <c r="BN213" s="86" t="s">
        <v>6</v>
      </c>
      <c r="BO213" s="86" t="s">
        <v>6</v>
      </c>
      <c r="BP213" s="86">
        <v>7.8180000000000005</v>
      </c>
      <c r="BS213" s="98">
        <v>2.1744691737017141E-3</v>
      </c>
      <c r="BT213" s="98">
        <v>0</v>
      </c>
      <c r="BU213" s="98">
        <v>0.99782553082629821</v>
      </c>
      <c r="BV213" s="98">
        <v>0</v>
      </c>
      <c r="BX213" s="98">
        <v>0.99999999999999989</v>
      </c>
    </row>
    <row r="214" spans="1:76" x14ac:dyDescent="0.35">
      <c r="A214" s="96" t="s">
        <v>326</v>
      </c>
      <c r="B214" s="96" t="s">
        <v>328</v>
      </c>
      <c r="C214" s="86">
        <v>0</v>
      </c>
      <c r="D214" s="86">
        <v>6.55</v>
      </c>
      <c r="E214" s="86">
        <v>0</v>
      </c>
      <c r="F214" s="86">
        <v>0</v>
      </c>
      <c r="G214" s="86">
        <v>0</v>
      </c>
      <c r="H214" s="86">
        <v>0</v>
      </c>
      <c r="I214" s="86">
        <v>0</v>
      </c>
      <c r="J214" s="86">
        <v>0</v>
      </c>
      <c r="K214" s="86">
        <v>0</v>
      </c>
      <c r="L214" s="86">
        <v>0</v>
      </c>
      <c r="M214" s="86">
        <v>0</v>
      </c>
      <c r="N214" s="86">
        <v>0</v>
      </c>
      <c r="O214" s="86">
        <v>0</v>
      </c>
      <c r="P214" s="86">
        <v>0</v>
      </c>
      <c r="Q214" s="86">
        <v>0</v>
      </c>
      <c r="R214" s="86">
        <v>0</v>
      </c>
      <c r="S214" s="86">
        <v>0</v>
      </c>
      <c r="T214" s="86">
        <v>0</v>
      </c>
      <c r="U214" s="86">
        <v>0</v>
      </c>
      <c r="V214" s="86">
        <v>0</v>
      </c>
      <c r="W214" s="86">
        <v>0</v>
      </c>
      <c r="X214" s="86">
        <v>0</v>
      </c>
      <c r="Y214" s="86">
        <v>0</v>
      </c>
      <c r="Z214" s="86">
        <v>0</v>
      </c>
      <c r="AA214" s="86">
        <v>0</v>
      </c>
      <c r="AB214" s="86">
        <v>0</v>
      </c>
      <c r="AC214" s="86">
        <v>0</v>
      </c>
      <c r="AD214" s="86">
        <v>0</v>
      </c>
      <c r="AE214" s="86">
        <v>0</v>
      </c>
      <c r="AF214" s="86">
        <v>0</v>
      </c>
      <c r="AG214" s="86">
        <v>0</v>
      </c>
      <c r="AH214" s="86">
        <v>0</v>
      </c>
      <c r="AI214" s="86">
        <v>0</v>
      </c>
      <c r="AJ214" s="86">
        <v>279</v>
      </c>
      <c r="AK214" s="86">
        <v>0</v>
      </c>
      <c r="AL214" s="86">
        <v>1.9</v>
      </c>
      <c r="AM214" s="86">
        <v>0</v>
      </c>
      <c r="AO214" s="86">
        <v>287.45</v>
      </c>
      <c r="AP214" s="86">
        <v>287.45</v>
      </c>
      <c r="AQ214" s="86">
        <v>240.6</v>
      </c>
      <c r="AR214" s="86">
        <v>0</v>
      </c>
      <c r="AS214" s="86">
        <v>0</v>
      </c>
      <c r="AT214" s="97">
        <v>0.83701513306662034</v>
      </c>
      <c r="AX214" s="86">
        <v>1.9</v>
      </c>
      <c r="AY214" s="86">
        <v>0</v>
      </c>
      <c r="AZ214" s="86">
        <v>0</v>
      </c>
      <c r="BA214" s="86">
        <v>0</v>
      </c>
      <c r="BC214" s="86">
        <v>0</v>
      </c>
      <c r="BF214" s="86">
        <v>6.55</v>
      </c>
      <c r="BG214" s="86">
        <v>0</v>
      </c>
      <c r="BH214" s="86">
        <v>0</v>
      </c>
      <c r="BI214" s="86">
        <v>279</v>
      </c>
      <c r="BJ214" s="86">
        <v>1.9</v>
      </c>
      <c r="BK214" s="86">
        <v>0</v>
      </c>
      <c r="BL214" s="86">
        <v>0</v>
      </c>
      <c r="BM214" s="86">
        <v>0</v>
      </c>
      <c r="BN214" s="86" t="s">
        <v>6</v>
      </c>
      <c r="BO214" s="86" t="s">
        <v>6</v>
      </c>
      <c r="BP214" s="86">
        <v>287.45</v>
      </c>
      <c r="BS214" s="98">
        <v>2.2786571577665681E-2</v>
      </c>
      <c r="BT214" s="98">
        <v>0</v>
      </c>
      <c r="BU214" s="98">
        <v>6.6098451904679075E-3</v>
      </c>
      <c r="BV214" s="98">
        <v>0.97060358323186646</v>
      </c>
      <c r="BX214" s="98">
        <v>1</v>
      </c>
    </row>
    <row r="215" spans="1:76" x14ac:dyDescent="0.35">
      <c r="A215" s="96" t="s">
        <v>326</v>
      </c>
      <c r="B215" s="96" t="s">
        <v>329</v>
      </c>
      <c r="C215" s="86">
        <v>0</v>
      </c>
      <c r="D215" s="86">
        <v>0</v>
      </c>
      <c r="E215" s="86">
        <v>0</v>
      </c>
      <c r="F215" s="86">
        <v>0</v>
      </c>
      <c r="G215" s="86">
        <v>0</v>
      </c>
      <c r="H215" s="86">
        <v>0</v>
      </c>
      <c r="I215" s="86">
        <v>0</v>
      </c>
      <c r="J215" s="86">
        <v>0</v>
      </c>
      <c r="K215" s="86">
        <v>0</v>
      </c>
      <c r="L215" s="86">
        <v>0</v>
      </c>
      <c r="M215" s="86">
        <v>0</v>
      </c>
      <c r="N215" s="86">
        <v>0</v>
      </c>
      <c r="O215" s="86">
        <v>0</v>
      </c>
      <c r="P215" s="86">
        <v>0</v>
      </c>
      <c r="Q215" s="86">
        <v>2.2035300000000002</v>
      </c>
      <c r="R215" s="86">
        <v>0</v>
      </c>
      <c r="S215" s="86">
        <v>0</v>
      </c>
      <c r="T215" s="86">
        <v>0</v>
      </c>
      <c r="U215" s="86">
        <v>0</v>
      </c>
      <c r="V215" s="86">
        <v>0</v>
      </c>
      <c r="W215" s="86">
        <v>0</v>
      </c>
      <c r="X215" s="86">
        <v>0</v>
      </c>
      <c r="Y215" s="86">
        <v>0</v>
      </c>
      <c r="Z215" s="86">
        <v>0</v>
      </c>
      <c r="AA215" s="86">
        <v>0</v>
      </c>
      <c r="AB215" s="86">
        <v>0</v>
      </c>
      <c r="AC215" s="86">
        <v>0</v>
      </c>
      <c r="AD215" s="86">
        <v>0</v>
      </c>
      <c r="AE215" s="86">
        <v>0</v>
      </c>
      <c r="AF215" s="86">
        <v>0</v>
      </c>
      <c r="AG215" s="86">
        <v>0</v>
      </c>
      <c r="AH215" s="86">
        <v>0</v>
      </c>
      <c r="AI215" s="86">
        <v>0</v>
      </c>
      <c r="AJ215" s="86">
        <v>0</v>
      </c>
      <c r="AK215" s="86">
        <v>0</v>
      </c>
      <c r="AL215" s="86">
        <v>4.9500000000000002E-2</v>
      </c>
      <c r="AM215" s="86">
        <v>0</v>
      </c>
      <c r="AO215" s="86">
        <v>2.2530300000000003</v>
      </c>
      <c r="AP215" s="86">
        <v>2.2530300000000003</v>
      </c>
      <c r="AQ215" s="86">
        <v>1.65</v>
      </c>
      <c r="AR215" s="86">
        <v>0</v>
      </c>
      <c r="AS215" s="86">
        <v>0</v>
      </c>
      <c r="AT215" s="97">
        <v>0.73234710589739138</v>
      </c>
      <c r="AX215" s="86">
        <v>4.9500000000000002E-2</v>
      </c>
      <c r="AY215" s="86">
        <v>0</v>
      </c>
      <c r="AZ215" s="86">
        <v>2.2035300000000002</v>
      </c>
      <c r="BA215" s="86">
        <v>0</v>
      </c>
      <c r="BC215" s="86">
        <v>2.2035300000000002</v>
      </c>
      <c r="BF215" s="86">
        <v>0</v>
      </c>
      <c r="BG215" s="86">
        <v>0</v>
      </c>
      <c r="BH215" s="86">
        <v>2.2035300000000002</v>
      </c>
      <c r="BI215" s="86">
        <v>0</v>
      </c>
      <c r="BJ215" s="86">
        <v>4.9500000000000002E-2</v>
      </c>
      <c r="BK215" s="86">
        <v>0</v>
      </c>
      <c r="BL215" s="86">
        <v>0</v>
      </c>
      <c r="BM215" s="86">
        <v>0</v>
      </c>
      <c r="BN215" s="86" t="s">
        <v>6</v>
      </c>
      <c r="BO215" s="86" t="s">
        <v>6</v>
      </c>
      <c r="BP215" s="86">
        <v>2.2530300000000003</v>
      </c>
      <c r="BS215" s="98">
        <v>0</v>
      </c>
      <c r="BT215" s="98">
        <v>0</v>
      </c>
      <c r="BU215" s="98">
        <v>1</v>
      </c>
      <c r="BV215" s="98">
        <v>0</v>
      </c>
      <c r="BX215" s="98">
        <v>1</v>
      </c>
    </row>
    <row r="216" spans="1:76" x14ac:dyDescent="0.35">
      <c r="A216" s="96" t="s">
        <v>326</v>
      </c>
      <c r="B216" s="96" t="s">
        <v>330</v>
      </c>
      <c r="C216" s="86">
        <v>0</v>
      </c>
      <c r="D216" s="86">
        <v>5.3999999999999999E-2</v>
      </c>
      <c r="E216" s="86">
        <v>0</v>
      </c>
      <c r="F216" s="86">
        <v>0</v>
      </c>
      <c r="G216" s="86">
        <v>0</v>
      </c>
      <c r="H216" s="86">
        <v>0</v>
      </c>
      <c r="I216" s="86">
        <v>0</v>
      </c>
      <c r="J216" s="86">
        <v>0</v>
      </c>
      <c r="K216" s="86">
        <v>0</v>
      </c>
      <c r="L216" s="86">
        <v>0</v>
      </c>
      <c r="M216" s="86">
        <v>0</v>
      </c>
      <c r="N216" s="86">
        <v>0</v>
      </c>
      <c r="O216" s="86">
        <v>0</v>
      </c>
      <c r="P216" s="86">
        <v>0</v>
      </c>
      <c r="Q216" s="86">
        <v>0</v>
      </c>
      <c r="R216" s="86">
        <v>2.2719999999999998</v>
      </c>
      <c r="S216" s="86">
        <v>0</v>
      </c>
      <c r="T216" s="86">
        <v>0</v>
      </c>
      <c r="U216" s="86">
        <v>0</v>
      </c>
      <c r="V216" s="86">
        <v>0</v>
      </c>
      <c r="W216" s="86">
        <v>0</v>
      </c>
      <c r="X216" s="86">
        <v>0</v>
      </c>
      <c r="Y216" s="86">
        <v>0</v>
      </c>
      <c r="Z216" s="86">
        <v>0</v>
      </c>
      <c r="AA216" s="86">
        <v>0</v>
      </c>
      <c r="AB216" s="86">
        <v>0</v>
      </c>
      <c r="AC216" s="86">
        <v>0</v>
      </c>
      <c r="AD216" s="86">
        <v>0</v>
      </c>
      <c r="AE216" s="86">
        <v>0</v>
      </c>
      <c r="AF216" s="86">
        <v>0</v>
      </c>
      <c r="AG216" s="86">
        <v>0</v>
      </c>
      <c r="AH216" s="86">
        <v>0</v>
      </c>
      <c r="AI216" s="86">
        <v>0</v>
      </c>
      <c r="AJ216" s="86">
        <v>0</v>
      </c>
      <c r="AK216" s="86">
        <v>0</v>
      </c>
      <c r="AL216" s="86">
        <v>0.3</v>
      </c>
      <c r="AM216" s="86">
        <v>0</v>
      </c>
      <c r="AO216" s="86">
        <v>2.6259999999999994</v>
      </c>
      <c r="AP216" s="86">
        <v>2.6259999999999994</v>
      </c>
      <c r="AQ216" s="86">
        <v>2.0670000000000002</v>
      </c>
      <c r="AR216" s="86">
        <v>0</v>
      </c>
      <c r="AS216" s="86">
        <v>0</v>
      </c>
      <c r="AT216" s="97">
        <v>0.78712871287128738</v>
      </c>
      <c r="AX216" s="86">
        <v>0.3</v>
      </c>
      <c r="AY216" s="86">
        <v>0</v>
      </c>
      <c r="AZ216" s="86">
        <v>0</v>
      </c>
      <c r="BA216" s="86">
        <v>2.2719999999999998</v>
      </c>
      <c r="BC216" s="86">
        <v>2.2719999999999998</v>
      </c>
      <c r="BF216" s="86">
        <v>5.3999999999999999E-2</v>
      </c>
      <c r="BG216" s="86">
        <v>0</v>
      </c>
      <c r="BH216" s="86">
        <v>2.2719999999999998</v>
      </c>
      <c r="BI216" s="86">
        <v>0</v>
      </c>
      <c r="BJ216" s="86">
        <v>0.3</v>
      </c>
      <c r="BK216" s="86">
        <v>0</v>
      </c>
      <c r="BL216" s="86">
        <v>0</v>
      </c>
      <c r="BM216" s="86">
        <v>0</v>
      </c>
      <c r="BN216" s="86" t="s">
        <v>6</v>
      </c>
      <c r="BO216" s="86" t="s">
        <v>6</v>
      </c>
      <c r="BP216" s="86">
        <v>2.6259999999999994</v>
      </c>
      <c r="BS216" s="98">
        <v>2.0563594821020569E-2</v>
      </c>
      <c r="BT216" s="98">
        <v>0</v>
      </c>
      <c r="BU216" s="98">
        <v>0.97943640517897945</v>
      </c>
      <c r="BV216" s="98">
        <v>0</v>
      </c>
      <c r="BX216" s="98">
        <v>1</v>
      </c>
    </row>
    <row r="217" spans="1:76" x14ac:dyDescent="0.35">
      <c r="A217" s="96" t="s">
        <v>333</v>
      </c>
      <c r="B217" s="96" t="s">
        <v>334</v>
      </c>
      <c r="C217" s="86">
        <v>0</v>
      </c>
      <c r="D217" s="86">
        <v>4.7E-2</v>
      </c>
      <c r="E217" s="86">
        <v>0</v>
      </c>
      <c r="F217" s="86">
        <v>0</v>
      </c>
      <c r="G217" s="86">
        <v>0</v>
      </c>
      <c r="H217" s="86">
        <v>0</v>
      </c>
      <c r="I217" s="86">
        <v>0</v>
      </c>
      <c r="J217" s="86">
        <v>0</v>
      </c>
      <c r="K217" s="86">
        <v>0</v>
      </c>
      <c r="L217" s="86">
        <v>0</v>
      </c>
      <c r="M217" s="86">
        <v>5.5</v>
      </c>
      <c r="N217" s="86">
        <v>11.1</v>
      </c>
      <c r="O217" s="86">
        <v>0</v>
      </c>
      <c r="P217" s="86">
        <v>1.8</v>
      </c>
      <c r="Q217" s="86">
        <v>0</v>
      </c>
      <c r="R217" s="86">
        <v>1.2</v>
      </c>
      <c r="S217" s="86">
        <v>0</v>
      </c>
      <c r="T217" s="86">
        <v>0</v>
      </c>
      <c r="U217" s="86">
        <v>0</v>
      </c>
      <c r="V217" s="86">
        <v>0</v>
      </c>
      <c r="W217" s="86">
        <v>0</v>
      </c>
      <c r="X217" s="86">
        <v>0</v>
      </c>
      <c r="Y217" s="86">
        <v>0</v>
      </c>
      <c r="Z217" s="86">
        <v>0</v>
      </c>
      <c r="AA217" s="86">
        <v>0</v>
      </c>
      <c r="AB217" s="86">
        <v>0</v>
      </c>
      <c r="AC217" s="86">
        <v>0</v>
      </c>
      <c r="AD217" s="86">
        <v>0</v>
      </c>
      <c r="AE217" s="86">
        <v>0</v>
      </c>
      <c r="AF217" s="86">
        <v>0</v>
      </c>
      <c r="AG217" s="86">
        <v>0</v>
      </c>
      <c r="AH217" s="86">
        <v>0</v>
      </c>
      <c r="AI217" s="86">
        <v>0</v>
      </c>
      <c r="AJ217" s="86">
        <v>0</v>
      </c>
      <c r="AK217" s="86">
        <v>0</v>
      </c>
      <c r="AL217" s="86">
        <v>0.45</v>
      </c>
      <c r="AM217" s="86">
        <v>0</v>
      </c>
      <c r="AO217" s="86">
        <v>20.096999999999998</v>
      </c>
      <c r="AP217" s="86">
        <v>20.096999999999998</v>
      </c>
      <c r="AQ217" s="86">
        <v>13.3</v>
      </c>
      <c r="AR217" s="86">
        <v>0</v>
      </c>
      <c r="AS217" s="86">
        <v>0</v>
      </c>
      <c r="AT217" s="97">
        <v>0.66179031696273083</v>
      </c>
      <c r="AX217" s="86">
        <v>0.45</v>
      </c>
      <c r="AY217" s="86">
        <v>0</v>
      </c>
      <c r="AZ217" s="86">
        <v>18.400000000000002</v>
      </c>
      <c r="BA217" s="86">
        <v>1.2</v>
      </c>
      <c r="BC217" s="86">
        <v>19.600000000000001</v>
      </c>
      <c r="BF217" s="86">
        <v>4.7E-2</v>
      </c>
      <c r="BG217" s="86">
        <v>0</v>
      </c>
      <c r="BH217" s="86">
        <v>19.600000000000001</v>
      </c>
      <c r="BI217" s="86">
        <v>0</v>
      </c>
      <c r="BJ217" s="86">
        <v>0.45</v>
      </c>
      <c r="BK217" s="86">
        <v>0</v>
      </c>
      <c r="BL217" s="86">
        <v>0</v>
      </c>
      <c r="BM217" s="86">
        <v>0</v>
      </c>
      <c r="BN217" s="86" t="s">
        <v>6</v>
      </c>
      <c r="BO217" s="86" t="s">
        <v>6</v>
      </c>
      <c r="BP217" s="86">
        <v>20.097000000000001</v>
      </c>
      <c r="BS217" s="98">
        <v>2.3386575110713038E-3</v>
      </c>
      <c r="BT217" s="98">
        <v>0</v>
      </c>
      <c r="BU217" s="98">
        <v>0.99766134248892868</v>
      </c>
      <c r="BV217" s="98">
        <v>0</v>
      </c>
      <c r="BX217" s="98">
        <v>1</v>
      </c>
    </row>
    <row r="218" spans="1:76" x14ac:dyDescent="0.35">
      <c r="A218" s="96" t="s">
        <v>333</v>
      </c>
      <c r="B218" s="96" t="s">
        <v>335</v>
      </c>
      <c r="C218" s="86">
        <v>0</v>
      </c>
      <c r="D218" s="86">
        <v>3.1</v>
      </c>
      <c r="E218" s="86">
        <v>0</v>
      </c>
      <c r="F218" s="86">
        <v>0</v>
      </c>
      <c r="G218" s="86">
        <v>0</v>
      </c>
      <c r="H218" s="86">
        <v>0</v>
      </c>
      <c r="I218" s="86">
        <v>0</v>
      </c>
      <c r="J218" s="86">
        <v>0</v>
      </c>
      <c r="K218" s="86">
        <v>0</v>
      </c>
      <c r="L218" s="86">
        <v>0</v>
      </c>
      <c r="M218" s="86">
        <v>31</v>
      </c>
      <c r="N218" s="86">
        <v>60</v>
      </c>
      <c r="O218" s="86">
        <v>5</v>
      </c>
      <c r="P218" s="86">
        <v>31</v>
      </c>
      <c r="Q218" s="86">
        <v>0</v>
      </c>
      <c r="R218" s="86">
        <v>2.1</v>
      </c>
      <c r="S218" s="86">
        <v>1.1000000000000001</v>
      </c>
      <c r="T218" s="86">
        <v>0</v>
      </c>
      <c r="U218" s="86">
        <v>0</v>
      </c>
      <c r="V218" s="86">
        <v>0</v>
      </c>
      <c r="W218" s="86">
        <v>0</v>
      </c>
      <c r="X218" s="86">
        <v>0</v>
      </c>
      <c r="Y218" s="86">
        <v>0</v>
      </c>
      <c r="Z218" s="86">
        <v>0</v>
      </c>
      <c r="AA218" s="86">
        <v>0</v>
      </c>
      <c r="AB218" s="86">
        <v>0</v>
      </c>
      <c r="AC218" s="86">
        <v>0</v>
      </c>
      <c r="AD218" s="86">
        <v>0</v>
      </c>
      <c r="AE218" s="86">
        <v>0</v>
      </c>
      <c r="AF218" s="86">
        <v>0</v>
      </c>
      <c r="AG218" s="86">
        <v>0</v>
      </c>
      <c r="AH218" s="86">
        <v>0</v>
      </c>
      <c r="AI218" s="86">
        <v>0</v>
      </c>
      <c r="AJ218" s="86">
        <v>0</v>
      </c>
      <c r="AK218" s="86">
        <v>0</v>
      </c>
      <c r="AL218" s="86">
        <v>2.58</v>
      </c>
      <c r="AM218" s="86">
        <v>0</v>
      </c>
      <c r="AO218" s="86">
        <v>135.88</v>
      </c>
      <c r="AP218" s="86">
        <v>135.88</v>
      </c>
      <c r="AQ218" s="86">
        <v>102.2</v>
      </c>
      <c r="AR218" s="86">
        <v>0</v>
      </c>
      <c r="AS218" s="86">
        <v>0</v>
      </c>
      <c r="AT218" s="97">
        <v>0.75213423609066832</v>
      </c>
      <c r="AX218" s="86">
        <v>2.58</v>
      </c>
      <c r="AY218" s="86">
        <v>0</v>
      </c>
      <c r="AZ218" s="86">
        <v>127</v>
      </c>
      <c r="BA218" s="86">
        <v>3.2</v>
      </c>
      <c r="BC218" s="86">
        <v>130.19999999999999</v>
      </c>
      <c r="BF218" s="86">
        <v>3.1</v>
      </c>
      <c r="BG218" s="86">
        <v>0</v>
      </c>
      <c r="BH218" s="86">
        <v>130.19999999999999</v>
      </c>
      <c r="BI218" s="86">
        <v>0</v>
      </c>
      <c r="BJ218" s="86">
        <v>2.58</v>
      </c>
      <c r="BK218" s="86">
        <v>0</v>
      </c>
      <c r="BL218" s="86">
        <v>0</v>
      </c>
      <c r="BM218" s="86">
        <v>0</v>
      </c>
      <c r="BN218" s="86" t="s">
        <v>6</v>
      </c>
      <c r="BO218" s="86" t="s">
        <v>6</v>
      </c>
      <c r="BP218" s="86">
        <v>135.88</v>
      </c>
      <c r="BS218" s="98">
        <v>2.2814247865763911E-2</v>
      </c>
      <c r="BT218" s="98">
        <v>0</v>
      </c>
      <c r="BU218" s="98">
        <v>0.97718575213423609</v>
      </c>
      <c r="BV218" s="98">
        <v>0</v>
      </c>
      <c r="BX218" s="98">
        <v>1</v>
      </c>
    </row>
    <row r="219" spans="1:76" x14ac:dyDescent="0.35">
      <c r="A219" s="96" t="s">
        <v>336</v>
      </c>
      <c r="B219" s="96" t="s">
        <v>339</v>
      </c>
      <c r="C219" s="86">
        <v>0</v>
      </c>
      <c r="D219" s="86">
        <v>0</v>
      </c>
      <c r="E219" s="86">
        <v>0</v>
      </c>
      <c r="F219" s="86">
        <v>0</v>
      </c>
      <c r="G219" s="86">
        <v>0</v>
      </c>
      <c r="H219" s="86">
        <v>0</v>
      </c>
      <c r="I219" s="86">
        <v>0</v>
      </c>
      <c r="J219" s="86">
        <v>1.45</v>
      </c>
      <c r="K219" s="86">
        <v>0</v>
      </c>
      <c r="L219" s="86">
        <v>27.057300000000001</v>
      </c>
      <c r="M219" s="86">
        <v>0</v>
      </c>
      <c r="N219" s="86">
        <v>39.497100000000003</v>
      </c>
      <c r="O219" s="86">
        <v>0.394756</v>
      </c>
      <c r="P219" s="86">
        <v>35.641800000000003</v>
      </c>
      <c r="Q219" s="86">
        <v>16.829699999999999</v>
      </c>
      <c r="R219" s="86">
        <v>32.0443</v>
      </c>
      <c r="S219" s="86">
        <v>0</v>
      </c>
      <c r="T219" s="86">
        <v>0</v>
      </c>
      <c r="U219" s="86">
        <v>0</v>
      </c>
      <c r="V219" s="86">
        <v>0</v>
      </c>
      <c r="W219" s="86">
        <v>0.968669</v>
      </c>
      <c r="X219" s="86">
        <v>0</v>
      </c>
      <c r="Y219" s="86">
        <v>0</v>
      </c>
      <c r="Z219" s="86">
        <v>0</v>
      </c>
      <c r="AA219" s="86">
        <v>0</v>
      </c>
      <c r="AB219" s="86">
        <v>0</v>
      </c>
      <c r="AC219" s="86">
        <v>1.6285000000000001</v>
      </c>
      <c r="AD219" s="86">
        <v>0</v>
      </c>
      <c r="AE219" s="86">
        <v>0</v>
      </c>
      <c r="AF219" s="86">
        <v>1.4579899999999999</v>
      </c>
      <c r="AG219" s="86">
        <v>0</v>
      </c>
      <c r="AH219" s="86">
        <v>0</v>
      </c>
      <c r="AI219" s="86">
        <v>15.2988</v>
      </c>
      <c r="AJ219" s="86">
        <v>0</v>
      </c>
      <c r="AK219" s="86">
        <v>0</v>
      </c>
      <c r="AL219" s="86">
        <v>4.9268200000000002</v>
      </c>
      <c r="AM219" s="86">
        <v>0</v>
      </c>
      <c r="AO219" s="86">
        <v>177.19573500000001</v>
      </c>
      <c r="AP219" s="86">
        <v>177.19573500000001</v>
      </c>
      <c r="AQ219" s="86">
        <v>140.30441400000001</v>
      </c>
      <c r="AR219" s="86">
        <v>0</v>
      </c>
      <c r="AS219" s="86">
        <v>0</v>
      </c>
      <c r="AT219" s="97">
        <v>0.7918046898815031</v>
      </c>
      <c r="AX219" s="86">
        <v>6.3848099999999999</v>
      </c>
      <c r="AY219" s="86">
        <v>0</v>
      </c>
      <c r="AZ219" s="86">
        <v>92.36335600000001</v>
      </c>
      <c r="BA219" s="86">
        <v>32.0443</v>
      </c>
      <c r="BC219" s="86">
        <v>154.06212500000001</v>
      </c>
      <c r="BF219" s="86">
        <v>0</v>
      </c>
      <c r="BG219" s="86">
        <v>0</v>
      </c>
      <c r="BH219" s="86">
        <v>127.00482500000001</v>
      </c>
      <c r="BI219" s="86">
        <v>43.806100000000001</v>
      </c>
      <c r="BJ219" s="86">
        <v>6.3848099999999999</v>
      </c>
      <c r="BK219" s="86">
        <v>0</v>
      </c>
      <c r="BL219" s="86">
        <v>0</v>
      </c>
      <c r="BM219" s="86">
        <v>0</v>
      </c>
      <c r="BN219" s="86" t="s">
        <v>6</v>
      </c>
      <c r="BO219" s="86" t="s">
        <v>6</v>
      </c>
      <c r="BP219" s="86">
        <v>177.19573499999998</v>
      </c>
      <c r="BS219" s="98">
        <v>0</v>
      </c>
      <c r="BT219" s="98">
        <v>0</v>
      </c>
      <c r="BU219" s="98">
        <v>0.75278129578005937</v>
      </c>
      <c r="BV219" s="98">
        <v>0.24721870421994077</v>
      </c>
      <c r="BX219" s="98">
        <v>1.0000000000000002</v>
      </c>
    </row>
    <row r="220" spans="1:76" x14ac:dyDescent="0.35">
      <c r="A220" s="96" t="s">
        <v>341</v>
      </c>
      <c r="B220" s="96" t="s">
        <v>342</v>
      </c>
      <c r="C220" s="86">
        <v>0</v>
      </c>
      <c r="D220" s="86">
        <v>2.6741299999999999</v>
      </c>
      <c r="E220" s="86">
        <v>0</v>
      </c>
      <c r="F220" s="86">
        <v>0</v>
      </c>
      <c r="G220" s="86">
        <v>0</v>
      </c>
      <c r="H220" s="86">
        <v>4.9610000000000003</v>
      </c>
      <c r="I220" s="86">
        <v>0</v>
      </c>
      <c r="J220" s="86">
        <v>0</v>
      </c>
      <c r="K220" s="86">
        <v>0</v>
      </c>
      <c r="L220" s="86">
        <v>49.510399999999997</v>
      </c>
      <c r="M220" s="86">
        <v>0</v>
      </c>
      <c r="N220" s="86">
        <v>8.2465600000000006</v>
      </c>
      <c r="O220" s="86">
        <v>41.508600000000001</v>
      </c>
      <c r="P220" s="86">
        <v>59.575000000000003</v>
      </c>
      <c r="Q220" s="86">
        <v>0</v>
      </c>
      <c r="R220" s="86">
        <v>54.517099999999999</v>
      </c>
      <c r="S220" s="86">
        <v>0</v>
      </c>
      <c r="T220" s="86">
        <v>0</v>
      </c>
      <c r="U220" s="86">
        <v>0.47001999999999999</v>
      </c>
      <c r="V220" s="86">
        <v>0</v>
      </c>
      <c r="W220" s="86">
        <v>0</v>
      </c>
      <c r="X220" s="86">
        <v>0</v>
      </c>
      <c r="Y220" s="86">
        <v>0</v>
      </c>
      <c r="Z220" s="86">
        <v>0</v>
      </c>
      <c r="AA220" s="86">
        <v>0</v>
      </c>
      <c r="AB220" s="86">
        <v>0</v>
      </c>
      <c r="AC220" s="86">
        <v>0</v>
      </c>
      <c r="AD220" s="86">
        <v>0</v>
      </c>
      <c r="AE220" s="86">
        <v>0</v>
      </c>
      <c r="AF220" s="86">
        <v>0</v>
      </c>
      <c r="AG220" s="86">
        <v>0</v>
      </c>
      <c r="AH220" s="86">
        <v>0</v>
      </c>
      <c r="AI220" s="86">
        <v>24.972000000000001</v>
      </c>
      <c r="AJ220" s="86">
        <v>0</v>
      </c>
      <c r="AK220" s="86">
        <v>0</v>
      </c>
      <c r="AL220" s="86">
        <v>8.7089999999999996</v>
      </c>
      <c r="AM220" s="86">
        <v>0</v>
      </c>
      <c r="AO220" s="86">
        <v>255.14381</v>
      </c>
      <c r="AP220" s="86">
        <v>255.14381</v>
      </c>
      <c r="AQ220" s="86">
        <v>216.8</v>
      </c>
      <c r="AR220" s="86">
        <v>0</v>
      </c>
      <c r="AS220" s="86">
        <v>0</v>
      </c>
      <c r="AT220" s="97">
        <v>0.8497168714381117</v>
      </c>
      <c r="AX220" s="86">
        <v>8.7089999999999996</v>
      </c>
      <c r="AY220" s="86">
        <v>0</v>
      </c>
      <c r="AZ220" s="86">
        <v>109.33016000000001</v>
      </c>
      <c r="BA220" s="86">
        <v>54.987119999999997</v>
      </c>
      <c r="BC220" s="86">
        <v>213.82767999999999</v>
      </c>
      <c r="BF220" s="86">
        <v>7.6351300000000002</v>
      </c>
      <c r="BG220" s="86">
        <v>0</v>
      </c>
      <c r="BH220" s="86">
        <v>164.31728000000001</v>
      </c>
      <c r="BI220" s="86">
        <v>74.482399999999998</v>
      </c>
      <c r="BJ220" s="86">
        <v>8.7089999999999996</v>
      </c>
      <c r="BK220" s="86">
        <v>0.55000000000000004</v>
      </c>
      <c r="BL220" s="86">
        <v>0.3206</v>
      </c>
      <c r="BM220" s="86">
        <v>0</v>
      </c>
      <c r="BN220" s="86" t="s">
        <v>6</v>
      </c>
      <c r="BO220" s="86" t="s">
        <v>6</v>
      </c>
      <c r="BP220" s="86">
        <v>255.14381000000003</v>
      </c>
      <c r="BS220" s="98">
        <v>4.8698339967565743E-2</v>
      </c>
      <c r="BT220" s="98">
        <v>1.0943261370910779E-2</v>
      </c>
      <c r="BU220" s="98">
        <v>0.64843518876668027</v>
      </c>
      <c r="BV220" s="98">
        <v>0.29192320989484316</v>
      </c>
      <c r="BX220" s="98">
        <v>1</v>
      </c>
    </row>
    <row r="221" spans="1:76" x14ac:dyDescent="0.35">
      <c r="A221" s="96" t="s">
        <v>343</v>
      </c>
      <c r="B221" s="96" t="s">
        <v>344</v>
      </c>
      <c r="C221" s="86">
        <v>0</v>
      </c>
      <c r="D221" s="86">
        <v>0.03</v>
      </c>
      <c r="E221" s="86">
        <v>0</v>
      </c>
      <c r="F221" s="86">
        <v>0</v>
      </c>
      <c r="G221" s="86">
        <v>0</v>
      </c>
      <c r="H221" s="86">
        <v>0</v>
      </c>
      <c r="I221" s="86">
        <v>0</v>
      </c>
      <c r="J221" s="86">
        <v>0.17</v>
      </c>
      <c r="K221" s="86">
        <v>0</v>
      </c>
      <c r="L221" s="86">
        <v>16.5</v>
      </c>
      <c r="M221" s="86">
        <v>30.4</v>
      </c>
      <c r="N221" s="86">
        <v>55.5</v>
      </c>
      <c r="O221" s="86">
        <v>0</v>
      </c>
      <c r="P221" s="86">
        <v>1.1000000000000001</v>
      </c>
      <c r="Q221" s="86">
        <v>0</v>
      </c>
      <c r="R221" s="86">
        <v>0</v>
      </c>
      <c r="S221" s="86">
        <v>0</v>
      </c>
      <c r="T221" s="86">
        <v>0</v>
      </c>
      <c r="U221" s="86">
        <v>0</v>
      </c>
      <c r="V221" s="86">
        <v>0</v>
      </c>
      <c r="W221" s="86">
        <v>0</v>
      </c>
      <c r="X221" s="86">
        <v>0</v>
      </c>
      <c r="Y221" s="86">
        <v>0</v>
      </c>
      <c r="Z221" s="86">
        <v>0</v>
      </c>
      <c r="AA221" s="86">
        <v>0</v>
      </c>
      <c r="AB221" s="86">
        <v>0</v>
      </c>
      <c r="AC221" s="86">
        <v>0</v>
      </c>
      <c r="AD221" s="86">
        <v>0</v>
      </c>
      <c r="AE221" s="86">
        <v>0</v>
      </c>
      <c r="AF221" s="86">
        <v>0</v>
      </c>
      <c r="AG221" s="86">
        <v>0</v>
      </c>
      <c r="AH221" s="86">
        <v>0</v>
      </c>
      <c r="AI221" s="86">
        <v>14.1</v>
      </c>
      <c r="AJ221" s="86">
        <v>0.18</v>
      </c>
      <c r="AK221" s="86">
        <v>0</v>
      </c>
      <c r="AL221" s="86">
        <v>1.91</v>
      </c>
      <c r="AM221" s="86">
        <v>0</v>
      </c>
      <c r="AO221" s="86">
        <v>119.88999999999999</v>
      </c>
      <c r="AP221" s="86">
        <v>119.88999999999999</v>
      </c>
      <c r="AQ221" s="86">
        <v>87.4</v>
      </c>
      <c r="AR221" s="86">
        <v>0</v>
      </c>
      <c r="AS221" s="86">
        <v>0</v>
      </c>
      <c r="AT221" s="97">
        <v>0.72900158478605404</v>
      </c>
      <c r="AX221" s="86">
        <v>1.91</v>
      </c>
      <c r="AY221" s="86">
        <v>0</v>
      </c>
      <c r="AZ221" s="86">
        <v>87</v>
      </c>
      <c r="BA221" s="86">
        <v>0</v>
      </c>
      <c r="BC221" s="86">
        <v>103.5</v>
      </c>
      <c r="BF221" s="86">
        <v>0.03</v>
      </c>
      <c r="BG221" s="86">
        <v>0</v>
      </c>
      <c r="BH221" s="86">
        <v>87</v>
      </c>
      <c r="BI221" s="86">
        <v>30.950000000000003</v>
      </c>
      <c r="BJ221" s="86">
        <v>1.91</v>
      </c>
      <c r="BK221" s="86">
        <v>0.55000000000000004</v>
      </c>
      <c r="BL221" s="86">
        <v>0.3206</v>
      </c>
      <c r="BM221" s="86">
        <v>0</v>
      </c>
      <c r="BN221" s="86" t="s">
        <v>6</v>
      </c>
      <c r="BO221" s="86" t="s">
        <v>6</v>
      </c>
      <c r="BP221" s="86">
        <v>119.89</v>
      </c>
      <c r="BS221" s="98">
        <v>9.0124280590541325E-3</v>
      </c>
      <c r="BT221" s="98">
        <v>5.1075652681624815E-3</v>
      </c>
      <c r="BU221" s="98">
        <v>0.72772669947451829</v>
      </c>
      <c r="BV221" s="98">
        <v>0.25815330719826513</v>
      </c>
      <c r="BX221" s="98">
        <v>1</v>
      </c>
    </row>
    <row r="222" spans="1:76" x14ac:dyDescent="0.35">
      <c r="A222" s="96" t="s">
        <v>345</v>
      </c>
      <c r="B222" s="96" t="s">
        <v>346</v>
      </c>
      <c r="C222" s="86">
        <v>0</v>
      </c>
      <c r="D222" s="86">
        <v>4.0599999999999997E-2</v>
      </c>
      <c r="E222" s="86">
        <v>0</v>
      </c>
      <c r="F222" s="86">
        <v>0</v>
      </c>
      <c r="G222" s="86">
        <v>0</v>
      </c>
      <c r="H222" s="86">
        <v>0</v>
      </c>
      <c r="I222" s="86">
        <v>0</v>
      </c>
      <c r="J222" s="86">
        <v>0</v>
      </c>
      <c r="K222" s="86">
        <v>0</v>
      </c>
      <c r="L222" s="86">
        <v>0</v>
      </c>
      <c r="M222" s="86">
        <v>0</v>
      </c>
      <c r="N222" s="86">
        <v>0</v>
      </c>
      <c r="O222" s="86">
        <v>0</v>
      </c>
      <c r="P222" s="86">
        <v>0</v>
      </c>
      <c r="Q222" s="86">
        <v>0</v>
      </c>
      <c r="R222" s="86">
        <v>8.9926999999999992</v>
      </c>
      <c r="S222" s="86">
        <v>0</v>
      </c>
      <c r="T222" s="86">
        <v>0</v>
      </c>
      <c r="U222" s="86">
        <v>0</v>
      </c>
      <c r="V222" s="86">
        <v>0</v>
      </c>
      <c r="W222" s="86">
        <v>0</v>
      </c>
      <c r="X222" s="86">
        <v>0</v>
      </c>
      <c r="Y222" s="86">
        <v>0</v>
      </c>
      <c r="Z222" s="86">
        <v>0</v>
      </c>
      <c r="AA222" s="86">
        <v>0</v>
      </c>
      <c r="AB222" s="86">
        <v>0</v>
      </c>
      <c r="AC222" s="86">
        <v>0</v>
      </c>
      <c r="AD222" s="86">
        <v>0</v>
      </c>
      <c r="AE222" s="86">
        <v>0</v>
      </c>
      <c r="AF222" s="86">
        <v>0</v>
      </c>
      <c r="AG222" s="86">
        <v>0</v>
      </c>
      <c r="AH222" s="86">
        <v>0</v>
      </c>
      <c r="AI222" s="86">
        <v>0</v>
      </c>
      <c r="AJ222" s="86">
        <v>0</v>
      </c>
      <c r="AK222" s="86">
        <v>0</v>
      </c>
      <c r="AL222" s="86">
        <v>0.1053</v>
      </c>
      <c r="AM222" s="86">
        <v>0</v>
      </c>
      <c r="AO222" s="86">
        <v>9.1385999999999985</v>
      </c>
      <c r="AP222" s="86">
        <v>9.1385999999999985</v>
      </c>
      <c r="AQ222" s="86">
        <v>6.9737</v>
      </c>
      <c r="AR222" s="86">
        <v>0</v>
      </c>
      <c r="AS222" s="86">
        <v>0</v>
      </c>
      <c r="AT222" s="97">
        <v>0.7631037576871732</v>
      </c>
      <c r="AX222" s="86">
        <v>0.1053</v>
      </c>
      <c r="AY222" s="86">
        <v>0</v>
      </c>
      <c r="AZ222" s="86">
        <v>0</v>
      </c>
      <c r="BA222" s="86">
        <v>8.9926999999999992</v>
      </c>
      <c r="BC222" s="86">
        <v>8.9926999999999992</v>
      </c>
      <c r="BF222" s="86">
        <v>4.0599999999999997E-2</v>
      </c>
      <c r="BG222" s="86">
        <v>0</v>
      </c>
      <c r="BH222" s="86">
        <v>8.9926999999999992</v>
      </c>
      <c r="BI222" s="86">
        <v>0</v>
      </c>
      <c r="BJ222" s="86">
        <v>0.1053</v>
      </c>
      <c r="BK222" s="86">
        <v>0</v>
      </c>
      <c r="BL222" s="86">
        <v>0</v>
      </c>
      <c r="BM222" s="86">
        <v>0</v>
      </c>
      <c r="BN222" s="86" t="s">
        <v>6</v>
      </c>
      <c r="BO222" s="86" t="s">
        <v>6</v>
      </c>
      <c r="BP222" s="86">
        <v>9.1385999999999985</v>
      </c>
      <c r="BS222" s="98">
        <v>4.4426936292211068E-3</v>
      </c>
      <c r="BT222" s="98">
        <v>0</v>
      </c>
      <c r="BU222" s="98">
        <v>0.99555730637077899</v>
      </c>
      <c r="BV222" s="98">
        <v>0</v>
      </c>
      <c r="BX222" s="98">
        <v>1</v>
      </c>
    </row>
    <row r="223" spans="1:76" x14ac:dyDescent="0.35">
      <c r="A223" s="96" t="s">
        <v>345</v>
      </c>
      <c r="B223" s="96" t="s">
        <v>347</v>
      </c>
      <c r="C223" s="86">
        <v>0</v>
      </c>
      <c r="D223" s="86">
        <v>6.3600000000000004E-2</v>
      </c>
      <c r="E223" s="86">
        <v>0</v>
      </c>
      <c r="F223" s="86">
        <v>0</v>
      </c>
      <c r="G223" s="86">
        <v>0</v>
      </c>
      <c r="H223" s="86">
        <v>0</v>
      </c>
      <c r="I223" s="86">
        <v>0</v>
      </c>
      <c r="J223" s="86">
        <v>0</v>
      </c>
      <c r="K223" s="86">
        <v>0</v>
      </c>
      <c r="L223" s="86">
        <v>0</v>
      </c>
      <c r="M223" s="86">
        <v>0</v>
      </c>
      <c r="N223" s="86">
        <v>0</v>
      </c>
      <c r="O223" s="86">
        <v>0</v>
      </c>
      <c r="P223" s="86">
        <v>0</v>
      </c>
      <c r="Q223" s="86">
        <v>0</v>
      </c>
      <c r="R223" s="86">
        <v>9.6476000000000006</v>
      </c>
      <c r="S223" s="86">
        <v>0</v>
      </c>
      <c r="T223" s="86">
        <v>0</v>
      </c>
      <c r="U223" s="86">
        <v>0</v>
      </c>
      <c r="V223" s="86">
        <v>0</v>
      </c>
      <c r="W223" s="86">
        <v>0</v>
      </c>
      <c r="X223" s="86">
        <v>0</v>
      </c>
      <c r="Y223" s="86">
        <v>0</v>
      </c>
      <c r="Z223" s="86">
        <v>0</v>
      </c>
      <c r="AA223" s="86">
        <v>0</v>
      </c>
      <c r="AB223" s="86">
        <v>0</v>
      </c>
      <c r="AC223" s="86">
        <v>0</v>
      </c>
      <c r="AD223" s="86">
        <v>0</v>
      </c>
      <c r="AE223" s="86">
        <v>0</v>
      </c>
      <c r="AF223" s="86">
        <v>0</v>
      </c>
      <c r="AG223" s="86">
        <v>0</v>
      </c>
      <c r="AH223" s="86">
        <v>0</v>
      </c>
      <c r="AI223" s="86">
        <v>0</v>
      </c>
      <c r="AJ223" s="86">
        <v>0</v>
      </c>
      <c r="AK223" s="86">
        <v>0</v>
      </c>
      <c r="AL223" s="86">
        <v>7.3999999999999996E-2</v>
      </c>
      <c r="AM223" s="86">
        <v>0</v>
      </c>
      <c r="AO223" s="86">
        <v>9.7851999999999997</v>
      </c>
      <c r="AP223" s="86">
        <v>9.7851999999999997</v>
      </c>
      <c r="AQ223" s="86">
        <v>7.2408000000000001</v>
      </c>
      <c r="AR223" s="86">
        <v>0</v>
      </c>
      <c r="AS223" s="86">
        <v>0</v>
      </c>
      <c r="AT223" s="97">
        <v>0.73997465560233822</v>
      </c>
      <c r="AX223" s="86">
        <v>7.3999999999999996E-2</v>
      </c>
      <c r="AY223" s="86">
        <v>0</v>
      </c>
      <c r="AZ223" s="86">
        <v>0</v>
      </c>
      <c r="BA223" s="86">
        <v>9.6476000000000006</v>
      </c>
      <c r="BC223" s="86">
        <v>9.6476000000000006</v>
      </c>
      <c r="BF223" s="86">
        <v>6.3600000000000004E-2</v>
      </c>
      <c r="BG223" s="86">
        <v>0</v>
      </c>
      <c r="BH223" s="86">
        <v>9.6476000000000006</v>
      </c>
      <c r="BI223" s="86">
        <v>0</v>
      </c>
      <c r="BJ223" s="86">
        <v>7.3999999999999996E-2</v>
      </c>
      <c r="BK223" s="86">
        <v>0</v>
      </c>
      <c r="BL223" s="86">
        <v>0</v>
      </c>
      <c r="BM223" s="86">
        <v>0</v>
      </c>
      <c r="BN223" s="86" t="s">
        <v>6</v>
      </c>
      <c r="BO223" s="86" t="s">
        <v>6</v>
      </c>
      <c r="BP223" s="86">
        <v>9.7851999999999997</v>
      </c>
      <c r="BS223" s="98">
        <v>6.4996116584229253E-3</v>
      </c>
      <c r="BT223" s="98">
        <v>0</v>
      </c>
      <c r="BU223" s="98">
        <v>0.99350038834157717</v>
      </c>
      <c r="BV223" s="98">
        <v>0</v>
      </c>
      <c r="BX223" s="98">
        <v>1</v>
      </c>
    </row>
    <row r="224" spans="1:76" x14ac:dyDescent="0.35">
      <c r="A224" s="96" t="s">
        <v>345</v>
      </c>
      <c r="B224" s="96" t="s">
        <v>348</v>
      </c>
      <c r="C224" s="86">
        <v>0</v>
      </c>
      <c r="D224" s="86">
        <v>0.104</v>
      </c>
      <c r="E224" s="86">
        <v>0</v>
      </c>
      <c r="F224" s="86">
        <v>0</v>
      </c>
      <c r="G224" s="86">
        <v>0</v>
      </c>
      <c r="H224" s="86">
        <v>0</v>
      </c>
      <c r="I224" s="86">
        <v>0</v>
      </c>
      <c r="J224" s="86">
        <v>0</v>
      </c>
      <c r="K224" s="86">
        <v>0</v>
      </c>
      <c r="L224" s="86">
        <v>0</v>
      </c>
      <c r="M224" s="86">
        <v>0</v>
      </c>
      <c r="N224" s="86">
        <v>0</v>
      </c>
      <c r="O224" s="86">
        <v>7.2614700000000001</v>
      </c>
      <c r="P224" s="86">
        <v>0</v>
      </c>
      <c r="Q224" s="86">
        <v>8.0131999999999994</v>
      </c>
      <c r="R224" s="86">
        <v>3.9032</v>
      </c>
      <c r="S224" s="86">
        <v>0</v>
      </c>
      <c r="T224" s="86">
        <v>0</v>
      </c>
      <c r="U224" s="86">
        <v>0</v>
      </c>
      <c r="V224" s="86">
        <v>0</v>
      </c>
      <c r="W224" s="86">
        <v>0</v>
      </c>
      <c r="X224" s="86">
        <v>0</v>
      </c>
      <c r="Y224" s="86">
        <v>0</v>
      </c>
      <c r="Z224" s="86">
        <v>0</v>
      </c>
      <c r="AA224" s="86">
        <v>0</v>
      </c>
      <c r="AB224" s="86">
        <v>0</v>
      </c>
      <c r="AC224" s="86">
        <v>0</v>
      </c>
      <c r="AD224" s="86">
        <v>0</v>
      </c>
      <c r="AE224" s="86">
        <v>0</v>
      </c>
      <c r="AF224" s="86">
        <v>0</v>
      </c>
      <c r="AG224" s="86">
        <v>0</v>
      </c>
      <c r="AH224" s="86">
        <v>0</v>
      </c>
      <c r="AI224" s="86">
        <v>0</v>
      </c>
      <c r="AJ224" s="86">
        <v>0</v>
      </c>
      <c r="AK224" s="86">
        <v>0</v>
      </c>
      <c r="AL224" s="86">
        <v>0.34150000000000003</v>
      </c>
      <c r="AM224" s="86">
        <v>0</v>
      </c>
      <c r="AO224" s="86">
        <v>19.623369999999998</v>
      </c>
      <c r="AP224" s="86">
        <v>19.623369999999998</v>
      </c>
      <c r="AQ224" s="86">
        <v>13.983000000000001</v>
      </c>
      <c r="AR224" s="86">
        <v>0</v>
      </c>
      <c r="AS224" s="86">
        <v>0</v>
      </c>
      <c r="AT224" s="97">
        <v>0.71256873819328703</v>
      </c>
      <c r="AX224" s="86">
        <v>0.34150000000000003</v>
      </c>
      <c r="AY224" s="86">
        <v>0</v>
      </c>
      <c r="AZ224" s="86">
        <v>15.27467</v>
      </c>
      <c r="BA224" s="86">
        <v>3.9032</v>
      </c>
      <c r="BC224" s="86">
        <v>19.177869999999999</v>
      </c>
      <c r="BF224" s="86">
        <v>0.104</v>
      </c>
      <c r="BG224" s="86">
        <v>0</v>
      </c>
      <c r="BH224" s="86">
        <v>19.177869999999999</v>
      </c>
      <c r="BI224" s="86">
        <v>0</v>
      </c>
      <c r="BJ224" s="86">
        <v>0.34150000000000003</v>
      </c>
      <c r="BK224" s="86">
        <v>0</v>
      </c>
      <c r="BL224" s="86">
        <v>0</v>
      </c>
      <c r="BM224" s="86">
        <v>0</v>
      </c>
      <c r="BN224" s="86" t="s">
        <v>6</v>
      </c>
      <c r="BO224" s="86" t="s">
        <v>6</v>
      </c>
      <c r="BP224" s="86">
        <v>19.623369999999998</v>
      </c>
      <c r="BS224" s="98">
        <v>5.2998032448045374E-3</v>
      </c>
      <c r="BT224" s="98">
        <v>0</v>
      </c>
      <c r="BU224" s="98">
        <v>0.9947001967551955</v>
      </c>
      <c r="BV224" s="98">
        <v>0</v>
      </c>
      <c r="BX224" s="98">
        <v>1</v>
      </c>
    </row>
    <row r="225" spans="1:76" x14ac:dyDescent="0.35">
      <c r="A225" s="96" t="s">
        <v>345</v>
      </c>
      <c r="B225" s="96" t="s">
        <v>349</v>
      </c>
      <c r="C225" s="86">
        <v>0</v>
      </c>
      <c r="D225" s="86">
        <v>0.10100000000000001</v>
      </c>
      <c r="E225" s="86">
        <v>0</v>
      </c>
      <c r="F225" s="86">
        <v>0</v>
      </c>
      <c r="G225" s="86">
        <v>0</v>
      </c>
      <c r="H225" s="86">
        <v>0</v>
      </c>
      <c r="I225" s="86">
        <v>0</v>
      </c>
      <c r="J225" s="86">
        <v>0</v>
      </c>
      <c r="K225" s="86">
        <v>0</v>
      </c>
      <c r="L225" s="86">
        <v>0</v>
      </c>
      <c r="M225" s="86">
        <v>0</v>
      </c>
      <c r="N225" s="86">
        <v>0</v>
      </c>
      <c r="O225" s="86">
        <v>0</v>
      </c>
      <c r="P225" s="86">
        <v>0</v>
      </c>
      <c r="Q225" s="86">
        <v>0</v>
      </c>
      <c r="R225" s="86">
        <v>12.2591</v>
      </c>
      <c r="S225" s="86">
        <v>0</v>
      </c>
      <c r="T225" s="86">
        <v>0</v>
      </c>
      <c r="U225" s="86">
        <v>0</v>
      </c>
      <c r="V225" s="86">
        <v>0</v>
      </c>
      <c r="W225" s="86">
        <v>0</v>
      </c>
      <c r="X225" s="86">
        <v>0</v>
      </c>
      <c r="Y225" s="86">
        <v>0</v>
      </c>
      <c r="Z225" s="86">
        <v>0</v>
      </c>
      <c r="AA225" s="86">
        <v>0</v>
      </c>
      <c r="AB225" s="86">
        <v>0</v>
      </c>
      <c r="AC225" s="86">
        <v>0</v>
      </c>
      <c r="AD225" s="86">
        <v>0</v>
      </c>
      <c r="AE225" s="86">
        <v>0</v>
      </c>
      <c r="AF225" s="86">
        <v>0</v>
      </c>
      <c r="AG225" s="86">
        <v>0</v>
      </c>
      <c r="AH225" s="86">
        <v>0</v>
      </c>
      <c r="AI225" s="86">
        <v>0</v>
      </c>
      <c r="AJ225" s="86">
        <v>0</v>
      </c>
      <c r="AK225" s="86">
        <v>0</v>
      </c>
      <c r="AL225" s="86">
        <v>0.109</v>
      </c>
      <c r="AM225" s="86">
        <v>0</v>
      </c>
      <c r="AO225" s="86">
        <v>12.469100000000001</v>
      </c>
      <c r="AP225" s="86">
        <v>12.469100000000001</v>
      </c>
      <c r="AQ225" s="86">
        <v>9.5807000000000002</v>
      </c>
      <c r="AR225" s="86">
        <v>0</v>
      </c>
      <c r="AS225" s="86">
        <v>0</v>
      </c>
      <c r="AT225" s="97">
        <v>0.76835537448572866</v>
      </c>
      <c r="AX225" s="86">
        <v>0.109</v>
      </c>
      <c r="AY225" s="86">
        <v>0</v>
      </c>
      <c r="AZ225" s="86">
        <v>0</v>
      </c>
      <c r="BA225" s="86">
        <v>12.2591</v>
      </c>
      <c r="BC225" s="86">
        <v>12.2591</v>
      </c>
      <c r="BF225" s="86">
        <v>0.10100000000000001</v>
      </c>
      <c r="BG225" s="86">
        <v>0</v>
      </c>
      <c r="BH225" s="86">
        <v>12.2591</v>
      </c>
      <c r="BI225" s="86">
        <v>0</v>
      </c>
      <c r="BJ225" s="86">
        <v>0.109</v>
      </c>
      <c r="BK225" s="86">
        <v>0</v>
      </c>
      <c r="BL225" s="86">
        <v>0</v>
      </c>
      <c r="BM225" s="86">
        <v>0</v>
      </c>
      <c r="BN225" s="86" t="s">
        <v>6</v>
      </c>
      <c r="BO225" s="86" t="s">
        <v>6</v>
      </c>
      <c r="BP225" s="86">
        <v>12.469100000000001</v>
      </c>
      <c r="BS225" s="98">
        <v>8.1000232574925217E-3</v>
      </c>
      <c r="BT225" s="98">
        <v>0</v>
      </c>
      <c r="BU225" s="98">
        <v>0.99189997674250741</v>
      </c>
      <c r="BV225" s="98">
        <v>0</v>
      </c>
      <c r="BX225" s="98">
        <v>0.99999999999999989</v>
      </c>
    </row>
    <row r="226" spans="1:76" x14ac:dyDescent="0.35">
      <c r="A226" s="96" t="s">
        <v>345</v>
      </c>
      <c r="B226" s="96" t="s">
        <v>350</v>
      </c>
      <c r="C226" s="86">
        <v>0</v>
      </c>
      <c r="D226" s="86">
        <v>1.9E-2</v>
      </c>
      <c r="E226" s="86">
        <v>0</v>
      </c>
      <c r="F226" s="86">
        <v>0</v>
      </c>
      <c r="G226" s="86">
        <v>0</v>
      </c>
      <c r="H226" s="86">
        <v>0</v>
      </c>
      <c r="I226" s="86">
        <v>0</v>
      </c>
      <c r="J226" s="86">
        <v>0</v>
      </c>
      <c r="K226" s="86">
        <v>0</v>
      </c>
      <c r="L226" s="86">
        <v>0</v>
      </c>
      <c r="M226" s="86">
        <v>0</v>
      </c>
      <c r="N226" s="86">
        <v>0</v>
      </c>
      <c r="O226" s="86">
        <v>0</v>
      </c>
      <c r="P226" s="86">
        <v>0</v>
      </c>
      <c r="Q226" s="86">
        <v>0</v>
      </c>
      <c r="R226" s="86">
        <v>6.3811999999999998</v>
      </c>
      <c r="S226" s="86">
        <v>0</v>
      </c>
      <c r="T226" s="86">
        <v>0</v>
      </c>
      <c r="U226" s="86">
        <v>0</v>
      </c>
      <c r="V226" s="86">
        <v>0</v>
      </c>
      <c r="W226" s="86">
        <v>0</v>
      </c>
      <c r="X226" s="86">
        <v>0</v>
      </c>
      <c r="Y226" s="86">
        <v>0</v>
      </c>
      <c r="Z226" s="86">
        <v>0</v>
      </c>
      <c r="AA226" s="86">
        <v>0</v>
      </c>
      <c r="AB226" s="86">
        <v>0</v>
      </c>
      <c r="AC226" s="86">
        <v>0</v>
      </c>
      <c r="AD226" s="86">
        <v>0</v>
      </c>
      <c r="AE226" s="86">
        <v>0</v>
      </c>
      <c r="AF226" s="86">
        <v>0</v>
      </c>
      <c r="AG226" s="86">
        <v>0</v>
      </c>
      <c r="AH226" s="86">
        <v>0</v>
      </c>
      <c r="AI226" s="86">
        <v>0</v>
      </c>
      <c r="AJ226" s="86">
        <v>0</v>
      </c>
      <c r="AK226" s="86">
        <v>0</v>
      </c>
      <c r="AL226" s="86">
        <v>9.6799999999999997E-2</v>
      </c>
      <c r="AM226" s="86">
        <v>0</v>
      </c>
      <c r="AO226" s="86">
        <v>6.4969999999999999</v>
      </c>
      <c r="AP226" s="86">
        <v>6.4969999999999999</v>
      </c>
      <c r="AQ226" s="86">
        <v>5.3860999999999999</v>
      </c>
      <c r="AR226" s="86">
        <v>0</v>
      </c>
      <c r="AS226" s="86">
        <v>0</v>
      </c>
      <c r="AT226" s="97">
        <v>0.82901339079575187</v>
      </c>
      <c r="AX226" s="86">
        <v>9.6799999999999997E-2</v>
      </c>
      <c r="AY226" s="86">
        <v>0</v>
      </c>
      <c r="AZ226" s="86">
        <v>0</v>
      </c>
      <c r="BA226" s="86">
        <v>6.3811999999999998</v>
      </c>
      <c r="BC226" s="86">
        <v>6.3811999999999998</v>
      </c>
      <c r="BF226" s="86">
        <v>1.9E-2</v>
      </c>
      <c r="BG226" s="86">
        <v>0</v>
      </c>
      <c r="BH226" s="86">
        <v>6.3811999999999998</v>
      </c>
      <c r="BI226" s="86">
        <v>0</v>
      </c>
      <c r="BJ226" s="86">
        <v>9.6799999999999997E-2</v>
      </c>
      <c r="BK226" s="86">
        <v>0</v>
      </c>
      <c r="BL226" s="86">
        <v>0</v>
      </c>
      <c r="BM226" s="86">
        <v>0</v>
      </c>
      <c r="BN226" s="86" t="s">
        <v>6</v>
      </c>
      <c r="BO226" s="86" t="s">
        <v>6</v>
      </c>
      <c r="BP226" s="86">
        <v>6.4969999999999999</v>
      </c>
      <c r="BS226" s="98">
        <v>2.9244266584577496E-3</v>
      </c>
      <c r="BT226" s="98">
        <v>0</v>
      </c>
      <c r="BU226" s="98">
        <v>0.99707557334154218</v>
      </c>
      <c r="BV226" s="98">
        <v>0</v>
      </c>
      <c r="BX226" s="98">
        <v>0.99999999999999989</v>
      </c>
    </row>
    <row r="227" spans="1:76" x14ac:dyDescent="0.35">
      <c r="A227" s="96" t="s">
        <v>345</v>
      </c>
      <c r="B227" s="96" t="s">
        <v>351</v>
      </c>
      <c r="C227" s="86">
        <v>0</v>
      </c>
      <c r="D227" s="86">
        <v>1.5599999999999999E-2</v>
      </c>
      <c r="E227" s="86">
        <v>0</v>
      </c>
      <c r="F227" s="86">
        <v>0</v>
      </c>
      <c r="G227" s="86">
        <v>0</v>
      </c>
      <c r="H227" s="86">
        <v>0</v>
      </c>
      <c r="I227" s="86">
        <v>0</v>
      </c>
      <c r="J227" s="86">
        <v>0</v>
      </c>
      <c r="K227" s="86">
        <v>0</v>
      </c>
      <c r="L227" s="86">
        <v>0</v>
      </c>
      <c r="M227" s="86">
        <v>0</v>
      </c>
      <c r="N227" s="86">
        <v>0</v>
      </c>
      <c r="O227" s="86">
        <v>0</v>
      </c>
      <c r="P227" s="86">
        <v>0</v>
      </c>
      <c r="Q227" s="86">
        <v>0.43294100000000002</v>
      </c>
      <c r="R227" s="86">
        <v>7.0667</v>
      </c>
      <c r="S227" s="86">
        <v>0</v>
      </c>
      <c r="T227" s="86">
        <v>0</v>
      </c>
      <c r="U227" s="86">
        <v>0</v>
      </c>
      <c r="V227" s="86">
        <v>0</v>
      </c>
      <c r="W227" s="86">
        <v>0</v>
      </c>
      <c r="X227" s="86">
        <v>0</v>
      </c>
      <c r="Y227" s="86">
        <v>0</v>
      </c>
      <c r="Z227" s="86">
        <v>0</v>
      </c>
      <c r="AA227" s="86">
        <v>0</v>
      </c>
      <c r="AB227" s="86">
        <v>0</v>
      </c>
      <c r="AC227" s="86">
        <v>0</v>
      </c>
      <c r="AD227" s="86">
        <v>0</v>
      </c>
      <c r="AE227" s="86">
        <v>0</v>
      </c>
      <c r="AF227" s="86">
        <v>6.3799999999999996E-2</v>
      </c>
      <c r="AG227" s="86">
        <v>0</v>
      </c>
      <c r="AH227" s="86">
        <v>0</v>
      </c>
      <c r="AI227" s="86">
        <v>0</v>
      </c>
      <c r="AJ227" s="86">
        <v>0</v>
      </c>
      <c r="AK227" s="86">
        <v>0</v>
      </c>
      <c r="AL227" s="86">
        <v>7.2700000000000001E-2</v>
      </c>
      <c r="AM227" s="86">
        <v>0</v>
      </c>
      <c r="AO227" s="86">
        <v>7.6517409999999995</v>
      </c>
      <c r="AP227" s="86">
        <v>7.6517409999999995</v>
      </c>
      <c r="AQ227" s="86">
        <v>5.4922000000000004</v>
      </c>
      <c r="AR227" s="86">
        <v>0</v>
      </c>
      <c r="AS227" s="86">
        <v>0</v>
      </c>
      <c r="AT227" s="97">
        <v>0.71777128891320296</v>
      </c>
      <c r="AX227" s="86">
        <v>0.13650000000000001</v>
      </c>
      <c r="AY227" s="86">
        <v>0</v>
      </c>
      <c r="AZ227" s="86">
        <v>0.43294100000000002</v>
      </c>
      <c r="BA227" s="86">
        <v>7.0667</v>
      </c>
      <c r="BC227" s="86">
        <v>7.4996410000000004</v>
      </c>
      <c r="BF227" s="86">
        <v>1.5599999999999999E-2</v>
      </c>
      <c r="BG227" s="86">
        <v>0</v>
      </c>
      <c r="BH227" s="86">
        <v>7.4996410000000004</v>
      </c>
      <c r="BI227" s="86">
        <v>0</v>
      </c>
      <c r="BJ227" s="86">
        <v>0.13650000000000001</v>
      </c>
      <c r="BK227" s="86">
        <v>0</v>
      </c>
      <c r="BL227" s="86">
        <v>0</v>
      </c>
      <c r="BM227" s="86">
        <v>0</v>
      </c>
      <c r="BN227" s="86" t="s">
        <v>6</v>
      </c>
      <c r="BO227" s="86" t="s">
        <v>6</v>
      </c>
      <c r="BP227" s="86">
        <v>7.6517410000000003</v>
      </c>
      <c r="BS227" s="98">
        <v>2.0387517036972369E-3</v>
      </c>
      <c r="BT227" s="98">
        <v>0</v>
      </c>
      <c r="BU227" s="98">
        <v>0.99796124829630273</v>
      </c>
      <c r="BV227" s="98">
        <v>0</v>
      </c>
      <c r="BX227" s="98">
        <v>1</v>
      </c>
    </row>
    <row r="228" spans="1:76" x14ac:dyDescent="0.35">
      <c r="A228" s="96" t="s">
        <v>345</v>
      </c>
      <c r="B228" s="96" t="s">
        <v>352</v>
      </c>
      <c r="C228" s="86">
        <v>0</v>
      </c>
      <c r="D228" s="86">
        <v>2.1399999999999999E-2</v>
      </c>
      <c r="E228" s="86">
        <v>0</v>
      </c>
      <c r="F228" s="86">
        <v>0</v>
      </c>
      <c r="G228" s="86">
        <v>0</v>
      </c>
      <c r="H228" s="86">
        <v>0</v>
      </c>
      <c r="I228" s="86">
        <v>0</v>
      </c>
      <c r="J228" s="86">
        <v>0</v>
      </c>
      <c r="K228" s="86">
        <v>0</v>
      </c>
      <c r="L228" s="86">
        <v>0</v>
      </c>
      <c r="M228" s="86">
        <v>0</v>
      </c>
      <c r="N228" s="86">
        <v>0</v>
      </c>
      <c r="O228" s="86">
        <v>0</v>
      </c>
      <c r="P228" s="86">
        <v>0</v>
      </c>
      <c r="Q228" s="86">
        <v>0</v>
      </c>
      <c r="R228" s="86">
        <v>3.5041000000000002</v>
      </c>
      <c r="S228" s="86">
        <v>0</v>
      </c>
      <c r="T228" s="86">
        <v>0</v>
      </c>
      <c r="U228" s="86">
        <v>0</v>
      </c>
      <c r="V228" s="86">
        <v>0</v>
      </c>
      <c r="W228" s="86">
        <v>0</v>
      </c>
      <c r="X228" s="86">
        <v>0</v>
      </c>
      <c r="Y228" s="86">
        <v>0</v>
      </c>
      <c r="Z228" s="86">
        <v>0</v>
      </c>
      <c r="AA228" s="86">
        <v>0</v>
      </c>
      <c r="AB228" s="86">
        <v>0</v>
      </c>
      <c r="AC228" s="86">
        <v>0</v>
      </c>
      <c r="AD228" s="86">
        <v>0</v>
      </c>
      <c r="AE228" s="86">
        <v>0</v>
      </c>
      <c r="AF228" s="86">
        <v>0</v>
      </c>
      <c r="AG228" s="86">
        <v>0</v>
      </c>
      <c r="AH228" s="86">
        <v>0</v>
      </c>
      <c r="AI228" s="86">
        <v>0</v>
      </c>
      <c r="AJ228" s="86">
        <v>0</v>
      </c>
      <c r="AK228" s="86">
        <v>0</v>
      </c>
      <c r="AL228" s="86">
        <v>4.3700000000000003E-2</v>
      </c>
      <c r="AM228" s="86">
        <v>0</v>
      </c>
      <c r="AO228" s="86">
        <v>3.5691999999999999</v>
      </c>
      <c r="AP228" s="86">
        <v>3.5691999999999999</v>
      </c>
      <c r="AQ228" s="86">
        <v>2.6867999999999999</v>
      </c>
      <c r="AR228" s="86">
        <v>0</v>
      </c>
      <c r="AS228" s="86">
        <v>0</v>
      </c>
      <c r="AT228" s="97">
        <v>0.75277373080802423</v>
      </c>
      <c r="AX228" s="86">
        <v>4.3700000000000003E-2</v>
      </c>
      <c r="AY228" s="86">
        <v>0</v>
      </c>
      <c r="AZ228" s="86">
        <v>0</v>
      </c>
      <c r="BA228" s="86">
        <v>3.5041000000000002</v>
      </c>
      <c r="BC228" s="86">
        <v>3.5041000000000002</v>
      </c>
      <c r="BF228" s="86">
        <v>2.1399999999999999E-2</v>
      </c>
      <c r="BG228" s="86">
        <v>0</v>
      </c>
      <c r="BH228" s="86">
        <v>3.5041000000000002</v>
      </c>
      <c r="BI228" s="86">
        <v>0</v>
      </c>
      <c r="BJ228" s="86">
        <v>4.3700000000000003E-2</v>
      </c>
      <c r="BK228" s="86">
        <v>0</v>
      </c>
      <c r="BL228" s="86">
        <v>0</v>
      </c>
      <c r="BM228" s="86">
        <v>0</v>
      </c>
      <c r="BN228" s="86" t="s">
        <v>6</v>
      </c>
      <c r="BO228" s="86" t="s">
        <v>6</v>
      </c>
      <c r="BP228" s="86">
        <v>3.5691999999999999</v>
      </c>
      <c r="BS228" s="98">
        <v>5.9957413425977806E-3</v>
      </c>
      <c r="BT228" s="98">
        <v>0</v>
      </c>
      <c r="BU228" s="98">
        <v>0.99400425865740227</v>
      </c>
      <c r="BV228" s="98">
        <v>0</v>
      </c>
      <c r="BX228" s="98">
        <v>1</v>
      </c>
    </row>
    <row r="229" spans="1:76" x14ac:dyDescent="0.35">
      <c r="A229" s="96" t="s">
        <v>345</v>
      </c>
      <c r="B229" s="96" t="s">
        <v>353</v>
      </c>
      <c r="C229" s="86">
        <v>0</v>
      </c>
      <c r="D229" s="86">
        <v>3.95E-2</v>
      </c>
      <c r="E229" s="86">
        <v>0</v>
      </c>
      <c r="F229" s="86">
        <v>0</v>
      </c>
      <c r="G229" s="86">
        <v>0</v>
      </c>
      <c r="H229" s="86">
        <v>0</v>
      </c>
      <c r="I229" s="86">
        <v>0</v>
      </c>
      <c r="J229" s="86">
        <v>0</v>
      </c>
      <c r="K229" s="86">
        <v>0</v>
      </c>
      <c r="L229" s="86">
        <v>0</v>
      </c>
      <c r="M229" s="86">
        <v>25.388500000000001</v>
      </c>
      <c r="N229" s="86">
        <v>5.5588600000000001</v>
      </c>
      <c r="O229" s="86">
        <v>38.595500000000001</v>
      </c>
      <c r="P229" s="86">
        <v>0</v>
      </c>
      <c r="Q229" s="86">
        <v>30.052</v>
      </c>
      <c r="R229" s="86">
        <v>8.1411899999999995E-2</v>
      </c>
      <c r="S229" s="86">
        <v>0</v>
      </c>
      <c r="T229" s="86">
        <v>0</v>
      </c>
      <c r="U229" s="86">
        <v>0</v>
      </c>
      <c r="V229" s="86">
        <v>0</v>
      </c>
      <c r="W229" s="86">
        <v>5.96562E-2</v>
      </c>
      <c r="X229" s="86">
        <v>0</v>
      </c>
      <c r="Y229" s="86">
        <v>0</v>
      </c>
      <c r="Z229" s="86">
        <v>0</v>
      </c>
      <c r="AA229" s="86">
        <v>0</v>
      </c>
      <c r="AB229" s="86">
        <v>0</v>
      </c>
      <c r="AC229" s="86">
        <v>0</v>
      </c>
      <c r="AD229" s="86">
        <v>0</v>
      </c>
      <c r="AE229" s="86">
        <v>1.0122800000000001</v>
      </c>
      <c r="AF229" s="86">
        <v>2.9398</v>
      </c>
      <c r="AG229" s="86">
        <v>0</v>
      </c>
      <c r="AH229" s="86">
        <v>0</v>
      </c>
      <c r="AI229" s="86">
        <v>0</v>
      </c>
      <c r="AJ229" s="86">
        <v>0</v>
      </c>
      <c r="AK229" s="86">
        <v>0</v>
      </c>
      <c r="AL229" s="86">
        <v>4.5585000000000004</v>
      </c>
      <c r="AM229" s="86">
        <v>0</v>
      </c>
      <c r="AO229" s="86">
        <v>108.2860081</v>
      </c>
      <c r="AP229" s="86">
        <v>108.2860081</v>
      </c>
      <c r="AQ229" s="86">
        <v>94.608599999999996</v>
      </c>
      <c r="AR229" s="86">
        <v>0</v>
      </c>
      <c r="AS229" s="86">
        <v>1.7</v>
      </c>
      <c r="AT229" s="97">
        <v>0.87369182464119288</v>
      </c>
      <c r="AX229" s="86">
        <v>7.4983000000000004</v>
      </c>
      <c r="AY229" s="86">
        <v>0</v>
      </c>
      <c r="AZ229" s="86">
        <v>99.594860000000011</v>
      </c>
      <c r="BA229" s="86">
        <v>8.1411899999999995E-2</v>
      </c>
      <c r="BC229" s="86">
        <v>99.735928100000024</v>
      </c>
      <c r="BF229" s="86">
        <v>3.95E-2</v>
      </c>
      <c r="BG229" s="86">
        <v>1.0122800000000001</v>
      </c>
      <c r="BH229" s="86">
        <v>99.735928100000024</v>
      </c>
      <c r="BI229" s="86">
        <v>0</v>
      </c>
      <c r="BJ229" s="86">
        <v>7.4983000000000004</v>
      </c>
      <c r="BK229" s="86">
        <v>0</v>
      </c>
      <c r="BL229" s="86">
        <v>0</v>
      </c>
      <c r="BM229" s="86">
        <v>0</v>
      </c>
      <c r="BN229" s="86" t="s">
        <v>6</v>
      </c>
      <c r="BO229" s="86" t="s">
        <v>6</v>
      </c>
      <c r="BP229" s="86">
        <v>108.28600810000002</v>
      </c>
      <c r="BS229" s="98">
        <v>3.6477473584142577E-4</v>
      </c>
      <c r="BT229" s="98">
        <v>9.3482068252546454E-3</v>
      </c>
      <c r="BU229" s="98">
        <v>0.99028701843890399</v>
      </c>
      <c r="BV229" s="98">
        <v>0</v>
      </c>
      <c r="BX229" s="98">
        <v>1</v>
      </c>
    </row>
    <row r="230" spans="1:76" x14ac:dyDescent="0.35">
      <c r="A230" s="96" t="s">
        <v>345</v>
      </c>
      <c r="B230" s="96" t="s">
        <v>354</v>
      </c>
      <c r="C230" s="86">
        <v>0</v>
      </c>
      <c r="D230" s="86">
        <v>1.4500000000000001E-2</v>
      </c>
      <c r="E230" s="86">
        <v>0</v>
      </c>
      <c r="F230" s="86">
        <v>0</v>
      </c>
      <c r="G230" s="86">
        <v>0</v>
      </c>
      <c r="H230" s="86">
        <v>0</v>
      </c>
      <c r="I230" s="86">
        <v>0</v>
      </c>
      <c r="J230" s="86">
        <v>0</v>
      </c>
      <c r="K230" s="86">
        <v>0</v>
      </c>
      <c r="L230" s="86">
        <v>0</v>
      </c>
      <c r="M230" s="86">
        <v>0</v>
      </c>
      <c r="N230" s="86">
        <v>0</v>
      </c>
      <c r="O230" s="86">
        <v>0</v>
      </c>
      <c r="P230" s="86">
        <v>0</v>
      </c>
      <c r="Q230" s="86">
        <v>0</v>
      </c>
      <c r="R230" s="86">
        <v>4.024</v>
      </c>
      <c r="S230" s="86">
        <v>0</v>
      </c>
      <c r="T230" s="86">
        <v>0</v>
      </c>
      <c r="U230" s="86">
        <v>0</v>
      </c>
      <c r="V230" s="86">
        <v>0</v>
      </c>
      <c r="W230" s="86">
        <v>0</v>
      </c>
      <c r="X230" s="86">
        <v>0</v>
      </c>
      <c r="Y230" s="86">
        <v>0</v>
      </c>
      <c r="Z230" s="86">
        <v>0</v>
      </c>
      <c r="AA230" s="86">
        <v>0</v>
      </c>
      <c r="AB230" s="86">
        <v>0</v>
      </c>
      <c r="AC230" s="86">
        <v>0</v>
      </c>
      <c r="AD230" s="86">
        <v>0</v>
      </c>
      <c r="AE230" s="86">
        <v>0</v>
      </c>
      <c r="AF230" s="86">
        <v>0</v>
      </c>
      <c r="AG230" s="86">
        <v>0</v>
      </c>
      <c r="AH230" s="86">
        <v>0</v>
      </c>
      <c r="AI230" s="86">
        <v>0</v>
      </c>
      <c r="AJ230" s="86">
        <v>0</v>
      </c>
      <c r="AK230" s="86">
        <v>0</v>
      </c>
      <c r="AL230" s="86">
        <v>5.3499999999999999E-2</v>
      </c>
      <c r="AM230" s="86">
        <v>0</v>
      </c>
      <c r="AO230" s="86">
        <v>4.0919999999999996</v>
      </c>
      <c r="AP230" s="86">
        <v>4.0919999999999996</v>
      </c>
      <c r="AQ230" s="86">
        <v>3.5133999999999999</v>
      </c>
      <c r="AR230" s="86">
        <v>0</v>
      </c>
      <c r="AS230" s="86">
        <v>0</v>
      </c>
      <c r="AT230" s="97">
        <v>0.85860215053763445</v>
      </c>
      <c r="AX230" s="86">
        <v>5.3499999999999999E-2</v>
      </c>
      <c r="AY230" s="86">
        <v>0</v>
      </c>
      <c r="AZ230" s="86">
        <v>0</v>
      </c>
      <c r="BA230" s="86">
        <v>4.024</v>
      </c>
      <c r="BC230" s="86">
        <v>4.024</v>
      </c>
      <c r="BF230" s="86">
        <v>1.4500000000000001E-2</v>
      </c>
      <c r="BG230" s="86">
        <v>0</v>
      </c>
      <c r="BH230" s="86">
        <v>4.024</v>
      </c>
      <c r="BI230" s="86">
        <v>0</v>
      </c>
      <c r="BJ230" s="86">
        <v>5.3499999999999999E-2</v>
      </c>
      <c r="BK230" s="86">
        <v>0</v>
      </c>
      <c r="BL230" s="86">
        <v>0</v>
      </c>
      <c r="BM230" s="86">
        <v>0</v>
      </c>
      <c r="BN230" s="86" t="s">
        <v>6</v>
      </c>
      <c r="BO230" s="86" t="s">
        <v>6</v>
      </c>
      <c r="BP230" s="86">
        <v>4.0919999999999996</v>
      </c>
      <c r="BS230" s="98">
        <v>3.543499511241447E-3</v>
      </c>
      <c r="BT230" s="98">
        <v>0</v>
      </c>
      <c r="BU230" s="98">
        <v>0.99645650048875856</v>
      </c>
      <c r="BV230" s="98">
        <v>0</v>
      </c>
      <c r="BX230" s="98">
        <v>1</v>
      </c>
    </row>
    <row r="231" spans="1:76" x14ac:dyDescent="0.35">
      <c r="A231" s="96" t="s">
        <v>345</v>
      </c>
      <c r="B231" s="96" t="s">
        <v>355</v>
      </c>
      <c r="C231" s="86">
        <v>0</v>
      </c>
      <c r="D231" s="86">
        <v>0.26693800000000001</v>
      </c>
      <c r="E231" s="86">
        <v>0</v>
      </c>
      <c r="F231" s="86">
        <v>0</v>
      </c>
      <c r="G231" s="86">
        <v>0</v>
      </c>
      <c r="H231" s="86">
        <v>0</v>
      </c>
      <c r="I231" s="86">
        <v>0</v>
      </c>
      <c r="J231" s="86">
        <v>0</v>
      </c>
      <c r="K231" s="86">
        <v>0</v>
      </c>
      <c r="L231" s="86">
        <v>0</v>
      </c>
      <c r="M231" s="86">
        <v>12.348699999999999</v>
      </c>
      <c r="N231" s="86">
        <v>0</v>
      </c>
      <c r="O231" s="86">
        <v>49.394799999999996</v>
      </c>
      <c r="P231" s="86">
        <v>0</v>
      </c>
      <c r="Q231" s="86">
        <v>0</v>
      </c>
      <c r="R231" s="86">
        <v>4.4615799999999997</v>
      </c>
      <c r="S231" s="86">
        <v>0</v>
      </c>
      <c r="T231" s="86">
        <v>0</v>
      </c>
      <c r="U231" s="86">
        <v>0</v>
      </c>
      <c r="V231" s="86">
        <v>0</v>
      </c>
      <c r="W231" s="86">
        <v>0</v>
      </c>
      <c r="X231" s="86">
        <v>0</v>
      </c>
      <c r="Y231" s="86">
        <v>0</v>
      </c>
      <c r="Z231" s="86">
        <v>0</v>
      </c>
      <c r="AA231" s="86">
        <v>0</v>
      </c>
      <c r="AB231" s="86">
        <v>0</v>
      </c>
      <c r="AC231" s="86">
        <v>0</v>
      </c>
      <c r="AD231" s="86">
        <v>0</v>
      </c>
      <c r="AE231" s="86">
        <v>0</v>
      </c>
      <c r="AF231" s="86">
        <v>5.0000000000000001E-3</v>
      </c>
      <c r="AG231" s="86">
        <v>0</v>
      </c>
      <c r="AH231" s="86">
        <v>0</v>
      </c>
      <c r="AI231" s="86">
        <v>0</v>
      </c>
      <c r="AJ231" s="86">
        <v>0</v>
      </c>
      <c r="AK231" s="86">
        <v>0</v>
      </c>
      <c r="AL231" s="86">
        <v>2.05444</v>
      </c>
      <c r="AM231" s="86">
        <v>0</v>
      </c>
      <c r="AO231" s="86">
        <v>68.531457999999986</v>
      </c>
      <c r="AP231" s="86">
        <v>68.531457999999986</v>
      </c>
      <c r="AQ231" s="86">
        <v>70.478899999999996</v>
      </c>
      <c r="AR231" s="86">
        <v>0</v>
      </c>
      <c r="AS231" s="86">
        <v>0</v>
      </c>
      <c r="AT231" s="97">
        <v>1.028416760081188</v>
      </c>
      <c r="AX231" s="86">
        <v>2.0594399999999999</v>
      </c>
      <c r="AY231" s="86">
        <v>0</v>
      </c>
      <c r="AZ231" s="86">
        <v>61.743499999999997</v>
      </c>
      <c r="BA231" s="86">
        <v>4.4615799999999997</v>
      </c>
      <c r="BC231" s="86">
        <v>66.205079999999995</v>
      </c>
      <c r="BF231" s="86">
        <v>0.26693800000000001</v>
      </c>
      <c r="BG231" s="86">
        <v>0</v>
      </c>
      <c r="BH231" s="86">
        <v>66.205079999999995</v>
      </c>
      <c r="BI231" s="86">
        <v>0</v>
      </c>
      <c r="BJ231" s="86">
        <v>2.0594399999999999</v>
      </c>
      <c r="BK231" s="86">
        <v>0</v>
      </c>
      <c r="BL231" s="86">
        <v>0</v>
      </c>
      <c r="BM231" s="86">
        <v>0</v>
      </c>
      <c r="BN231" s="86" t="s">
        <v>6</v>
      </c>
      <c r="BO231" s="86" t="s">
        <v>6</v>
      </c>
      <c r="BP231" s="86">
        <v>68.531457999999986</v>
      </c>
      <c r="BS231" s="98">
        <v>3.8951163128617527E-3</v>
      </c>
      <c r="BT231" s="98">
        <v>0</v>
      </c>
      <c r="BU231" s="98">
        <v>0.99610488368713834</v>
      </c>
      <c r="BV231" s="98">
        <v>0</v>
      </c>
      <c r="BX231" s="98">
        <v>1</v>
      </c>
    </row>
    <row r="232" spans="1:76" x14ac:dyDescent="0.35">
      <c r="A232" s="96" t="s">
        <v>345</v>
      </c>
      <c r="B232" s="96" t="s">
        <v>356</v>
      </c>
      <c r="C232" s="86">
        <v>0</v>
      </c>
      <c r="D232" s="86">
        <v>7.1099999999999997E-2</v>
      </c>
      <c r="E232" s="86">
        <v>0</v>
      </c>
      <c r="F232" s="86">
        <v>0</v>
      </c>
      <c r="G232" s="86">
        <v>0</v>
      </c>
      <c r="H232" s="86">
        <v>0</v>
      </c>
      <c r="I232" s="86">
        <v>0</v>
      </c>
      <c r="J232" s="86">
        <v>0</v>
      </c>
      <c r="K232" s="86">
        <v>0</v>
      </c>
      <c r="L232" s="86">
        <v>0</v>
      </c>
      <c r="M232" s="86">
        <v>0</v>
      </c>
      <c r="N232" s="86">
        <v>0</v>
      </c>
      <c r="O232" s="86">
        <v>0</v>
      </c>
      <c r="P232" s="86">
        <v>0</v>
      </c>
      <c r="Q232" s="86">
        <v>0</v>
      </c>
      <c r="R232" s="86">
        <v>8.3215000000000003</v>
      </c>
      <c r="S232" s="86">
        <v>0</v>
      </c>
      <c r="T232" s="86">
        <v>0</v>
      </c>
      <c r="U232" s="86">
        <v>0</v>
      </c>
      <c r="V232" s="86">
        <v>0</v>
      </c>
      <c r="W232" s="86">
        <v>0</v>
      </c>
      <c r="X232" s="86">
        <v>0</v>
      </c>
      <c r="Y232" s="86">
        <v>0</v>
      </c>
      <c r="Z232" s="86">
        <v>0</v>
      </c>
      <c r="AA232" s="86">
        <v>0</v>
      </c>
      <c r="AB232" s="86">
        <v>0</v>
      </c>
      <c r="AC232" s="86">
        <v>0</v>
      </c>
      <c r="AD232" s="86">
        <v>0</v>
      </c>
      <c r="AE232" s="86">
        <v>0</v>
      </c>
      <c r="AF232" s="86">
        <v>0.20649999999999999</v>
      </c>
      <c r="AG232" s="86">
        <v>0</v>
      </c>
      <c r="AH232" s="86">
        <v>0</v>
      </c>
      <c r="AI232" s="86">
        <v>0</v>
      </c>
      <c r="AJ232" s="86">
        <v>8.5881000000000007</v>
      </c>
      <c r="AK232" s="86">
        <v>0</v>
      </c>
      <c r="AL232" s="86">
        <v>0.12670000000000001</v>
      </c>
      <c r="AM232" s="86">
        <v>0</v>
      </c>
      <c r="AO232" s="86">
        <v>17.3139</v>
      </c>
      <c r="AP232" s="86">
        <v>17.3139</v>
      </c>
      <c r="AQ232" s="86">
        <v>13.6014</v>
      </c>
      <c r="AR232" s="86">
        <v>0</v>
      </c>
      <c r="AS232" s="86">
        <v>0</v>
      </c>
      <c r="AT232" s="97">
        <v>0.78557690641623201</v>
      </c>
      <c r="AX232" s="86">
        <v>0.3332</v>
      </c>
      <c r="AY232" s="86">
        <v>0</v>
      </c>
      <c r="AZ232" s="86">
        <v>0</v>
      </c>
      <c r="BA232" s="86">
        <v>8.3215000000000003</v>
      </c>
      <c r="BC232" s="86">
        <v>8.3215000000000003</v>
      </c>
      <c r="BF232" s="86">
        <v>7.1099999999999997E-2</v>
      </c>
      <c r="BG232" s="86">
        <v>0</v>
      </c>
      <c r="BH232" s="86">
        <v>8.3215000000000003</v>
      </c>
      <c r="BI232" s="86">
        <v>8.5881000000000007</v>
      </c>
      <c r="BJ232" s="86">
        <v>0.3332</v>
      </c>
      <c r="BK232" s="86">
        <v>0</v>
      </c>
      <c r="BL232" s="86">
        <v>0</v>
      </c>
      <c r="BM232" s="86">
        <v>0</v>
      </c>
      <c r="BN232" s="86" t="s">
        <v>6</v>
      </c>
      <c r="BO232" s="86" t="s">
        <v>6</v>
      </c>
      <c r="BP232" s="86">
        <v>17.3139</v>
      </c>
      <c r="BS232" s="98">
        <v>4.1065271256042826E-3</v>
      </c>
      <c r="BT232" s="98">
        <v>0</v>
      </c>
      <c r="BU232" s="98">
        <v>0.49987004660994921</v>
      </c>
      <c r="BV232" s="98">
        <v>0.49602342626444651</v>
      </c>
      <c r="BX232" s="98">
        <v>1</v>
      </c>
    </row>
    <row r="233" spans="1:76" x14ac:dyDescent="0.35">
      <c r="A233" s="96" t="s">
        <v>345</v>
      </c>
      <c r="B233" s="96" t="s">
        <v>357</v>
      </c>
      <c r="C233" s="86">
        <v>0</v>
      </c>
      <c r="D233" s="86">
        <v>2.75E-2</v>
      </c>
      <c r="E233" s="86">
        <v>0</v>
      </c>
      <c r="F233" s="86">
        <v>0</v>
      </c>
      <c r="G233" s="86">
        <v>0</v>
      </c>
      <c r="H233" s="86">
        <v>0</v>
      </c>
      <c r="I233" s="86">
        <v>0</v>
      </c>
      <c r="J233" s="86">
        <v>0</v>
      </c>
      <c r="K233" s="86">
        <v>0</v>
      </c>
      <c r="L233" s="86">
        <v>0</v>
      </c>
      <c r="M233" s="86">
        <v>0</v>
      </c>
      <c r="N233" s="86">
        <v>0</v>
      </c>
      <c r="O233" s="86">
        <v>0</v>
      </c>
      <c r="P233" s="86">
        <v>0</v>
      </c>
      <c r="Q233" s="86">
        <v>0</v>
      </c>
      <c r="R233" s="86">
        <v>12.868</v>
      </c>
      <c r="S233" s="86">
        <v>0</v>
      </c>
      <c r="T233" s="86">
        <v>0</v>
      </c>
      <c r="U233" s="86">
        <v>0</v>
      </c>
      <c r="V233" s="86">
        <v>0</v>
      </c>
      <c r="W233" s="86">
        <v>0</v>
      </c>
      <c r="X233" s="86">
        <v>0</v>
      </c>
      <c r="Y233" s="86">
        <v>0</v>
      </c>
      <c r="Z233" s="86">
        <v>0</v>
      </c>
      <c r="AA233" s="86">
        <v>0</v>
      </c>
      <c r="AB233" s="86">
        <v>0</v>
      </c>
      <c r="AC233" s="86">
        <v>0</v>
      </c>
      <c r="AD233" s="86">
        <v>0</v>
      </c>
      <c r="AE233" s="86">
        <v>0</v>
      </c>
      <c r="AF233" s="86">
        <v>0</v>
      </c>
      <c r="AG233" s="86">
        <v>0</v>
      </c>
      <c r="AH233" s="86">
        <v>0</v>
      </c>
      <c r="AI233" s="86">
        <v>0</v>
      </c>
      <c r="AJ233" s="86">
        <v>0</v>
      </c>
      <c r="AK233" s="86">
        <v>0</v>
      </c>
      <c r="AL233" s="86">
        <v>0.1164</v>
      </c>
      <c r="AM233" s="86">
        <v>0</v>
      </c>
      <c r="AO233" s="86">
        <v>13.011900000000001</v>
      </c>
      <c r="AP233" s="86">
        <v>13.011900000000001</v>
      </c>
      <c r="AQ233" s="86">
        <v>9.2136999999999993</v>
      </c>
      <c r="AR233" s="86">
        <v>0</v>
      </c>
      <c r="AS233" s="86">
        <v>0</v>
      </c>
      <c r="AT233" s="97">
        <v>0.70809797185653123</v>
      </c>
      <c r="AX233" s="86">
        <v>0.1164</v>
      </c>
      <c r="AY233" s="86">
        <v>0</v>
      </c>
      <c r="AZ233" s="86">
        <v>0</v>
      </c>
      <c r="BA233" s="86">
        <v>12.868</v>
      </c>
      <c r="BC233" s="86">
        <v>12.868</v>
      </c>
      <c r="BF233" s="86">
        <v>2.75E-2</v>
      </c>
      <c r="BG233" s="86">
        <v>0</v>
      </c>
      <c r="BH233" s="86">
        <v>12.868</v>
      </c>
      <c r="BI233" s="86">
        <v>0</v>
      </c>
      <c r="BJ233" s="86">
        <v>0.1164</v>
      </c>
      <c r="BK233" s="86">
        <v>0</v>
      </c>
      <c r="BL233" s="86">
        <v>0</v>
      </c>
      <c r="BM233" s="86">
        <v>0</v>
      </c>
      <c r="BN233" s="86" t="s">
        <v>6</v>
      </c>
      <c r="BO233" s="86" t="s">
        <v>6</v>
      </c>
      <c r="BP233" s="86">
        <v>13.011900000000001</v>
      </c>
      <c r="BS233" s="98">
        <v>2.1134499957730997E-3</v>
      </c>
      <c r="BT233" s="98">
        <v>0</v>
      </c>
      <c r="BU233" s="98">
        <v>0.99788655000422688</v>
      </c>
      <c r="BV233" s="98">
        <v>0</v>
      </c>
      <c r="BX233" s="98">
        <v>1</v>
      </c>
    </row>
    <row r="234" spans="1:76" x14ac:dyDescent="0.35">
      <c r="A234" s="96" t="s">
        <v>345</v>
      </c>
      <c r="B234" s="96" t="s">
        <v>358</v>
      </c>
      <c r="C234" s="86">
        <v>0</v>
      </c>
      <c r="D234" s="86">
        <v>2.6311</v>
      </c>
      <c r="E234" s="86">
        <v>0</v>
      </c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0</v>
      </c>
      <c r="L234" s="86">
        <v>0</v>
      </c>
      <c r="M234" s="86">
        <v>130.34700000000001</v>
      </c>
      <c r="N234" s="86">
        <v>19.242599999999999</v>
      </c>
      <c r="O234" s="86">
        <v>46.81</v>
      </c>
      <c r="P234" s="86">
        <v>0</v>
      </c>
      <c r="Q234" s="86">
        <v>69.578900000000004</v>
      </c>
      <c r="R234" s="86">
        <v>0.4</v>
      </c>
      <c r="S234" s="86">
        <v>0</v>
      </c>
      <c r="T234" s="86">
        <v>0</v>
      </c>
      <c r="U234" s="86">
        <v>0</v>
      </c>
      <c r="V234" s="86">
        <v>0</v>
      </c>
      <c r="W234" s="86">
        <v>0</v>
      </c>
      <c r="X234" s="86">
        <v>0</v>
      </c>
      <c r="Y234" s="86">
        <v>0</v>
      </c>
      <c r="Z234" s="86">
        <v>0</v>
      </c>
      <c r="AA234" s="86">
        <v>0</v>
      </c>
      <c r="AB234" s="86">
        <v>0</v>
      </c>
      <c r="AC234" s="86">
        <v>0</v>
      </c>
      <c r="AD234" s="86">
        <v>0</v>
      </c>
      <c r="AE234" s="86">
        <v>20.605499999999999</v>
      </c>
      <c r="AF234" s="86">
        <v>2.9489999999999998E-3</v>
      </c>
      <c r="AG234" s="86">
        <v>0</v>
      </c>
      <c r="AH234" s="86">
        <v>0</v>
      </c>
      <c r="AI234" s="86">
        <v>69.563599999999994</v>
      </c>
      <c r="AJ234" s="86">
        <v>0</v>
      </c>
      <c r="AK234" s="86">
        <v>0</v>
      </c>
      <c r="AL234" s="86">
        <v>15.9795</v>
      </c>
      <c r="AM234" s="86">
        <v>0</v>
      </c>
      <c r="AO234" s="86">
        <v>375.16114899999997</v>
      </c>
      <c r="AP234" s="86">
        <v>375.16114899999997</v>
      </c>
      <c r="AQ234" s="86">
        <v>351.95330000000001</v>
      </c>
      <c r="AR234" s="86">
        <v>0</v>
      </c>
      <c r="AS234" s="86">
        <v>0</v>
      </c>
      <c r="AT234" s="97">
        <v>0.93813898624134995</v>
      </c>
      <c r="AX234" s="86">
        <v>15.982448999999999</v>
      </c>
      <c r="AY234" s="86">
        <v>0</v>
      </c>
      <c r="AZ234" s="86">
        <v>265.97850000000005</v>
      </c>
      <c r="BA234" s="86">
        <v>0.4</v>
      </c>
      <c r="BC234" s="86">
        <v>266.37850000000003</v>
      </c>
      <c r="BF234" s="86">
        <v>2.6311</v>
      </c>
      <c r="BG234" s="86">
        <v>20.605499999999999</v>
      </c>
      <c r="BH234" s="86">
        <v>266.37850000000003</v>
      </c>
      <c r="BI234" s="86">
        <v>69.563599999999994</v>
      </c>
      <c r="BJ234" s="86">
        <v>15.982448999999999</v>
      </c>
      <c r="BK234" s="86">
        <v>0</v>
      </c>
      <c r="BL234" s="86">
        <v>0</v>
      </c>
      <c r="BM234" s="86">
        <v>0</v>
      </c>
      <c r="BN234" s="86" t="s">
        <v>6</v>
      </c>
      <c r="BO234" s="86" t="s">
        <v>6</v>
      </c>
      <c r="BP234" s="86">
        <v>375.16114900000002</v>
      </c>
      <c r="BS234" s="98">
        <v>7.0132528568409942E-3</v>
      </c>
      <c r="BT234" s="98">
        <v>5.4924397302131084E-2</v>
      </c>
      <c r="BU234" s="98">
        <v>0.75263909856508082</v>
      </c>
      <c r="BV234" s="98">
        <v>0.185423251275947</v>
      </c>
      <c r="BX234" s="98">
        <v>1</v>
      </c>
    </row>
    <row r="235" spans="1:76" x14ac:dyDescent="0.35">
      <c r="A235" s="96" t="s">
        <v>345</v>
      </c>
      <c r="B235" s="96" t="s">
        <v>359</v>
      </c>
      <c r="C235" s="86">
        <v>0</v>
      </c>
      <c r="D235" s="86">
        <v>0.59899999999999998</v>
      </c>
      <c r="E235" s="86">
        <v>0</v>
      </c>
      <c r="F235" s="86">
        <v>0</v>
      </c>
      <c r="G235" s="86">
        <v>0</v>
      </c>
      <c r="H235" s="86">
        <v>0</v>
      </c>
      <c r="I235" s="86">
        <v>0</v>
      </c>
      <c r="J235" s="86">
        <v>0</v>
      </c>
      <c r="K235" s="86">
        <v>0</v>
      </c>
      <c r="L235" s="86">
        <v>0</v>
      </c>
      <c r="M235" s="86">
        <v>0</v>
      </c>
      <c r="N235" s="86">
        <v>0</v>
      </c>
      <c r="O235" s="86">
        <v>0</v>
      </c>
      <c r="P235" s="86">
        <v>0</v>
      </c>
      <c r="Q235" s="86">
        <v>0</v>
      </c>
      <c r="R235" s="86">
        <v>41.7331</v>
      </c>
      <c r="S235" s="86">
        <v>0</v>
      </c>
      <c r="T235" s="86">
        <v>0</v>
      </c>
      <c r="U235" s="86">
        <v>0</v>
      </c>
      <c r="V235" s="86">
        <v>0</v>
      </c>
      <c r="W235" s="86">
        <v>0</v>
      </c>
      <c r="X235" s="86">
        <v>0</v>
      </c>
      <c r="Y235" s="86">
        <v>0</v>
      </c>
      <c r="Z235" s="86">
        <v>0</v>
      </c>
      <c r="AA235" s="86">
        <v>0</v>
      </c>
      <c r="AB235" s="86">
        <v>0</v>
      </c>
      <c r="AC235" s="86">
        <v>0</v>
      </c>
      <c r="AD235" s="86">
        <v>0</v>
      </c>
      <c r="AE235" s="86">
        <v>0</v>
      </c>
      <c r="AF235" s="86">
        <v>0</v>
      </c>
      <c r="AG235" s="86">
        <v>0</v>
      </c>
      <c r="AH235" s="86">
        <v>0</v>
      </c>
      <c r="AI235" s="86">
        <v>0</v>
      </c>
      <c r="AJ235" s="86">
        <v>0</v>
      </c>
      <c r="AK235" s="86">
        <v>0</v>
      </c>
      <c r="AL235" s="86">
        <v>0.72140000000000004</v>
      </c>
      <c r="AM235" s="86">
        <v>0</v>
      </c>
      <c r="AO235" s="86">
        <v>43.0535</v>
      </c>
      <c r="AP235" s="86">
        <v>43.0535</v>
      </c>
      <c r="AQ235" s="86">
        <v>29.561</v>
      </c>
      <c r="AR235" s="86">
        <v>0</v>
      </c>
      <c r="AS235" s="86">
        <v>0</v>
      </c>
      <c r="AT235" s="97">
        <v>0.68661084464677669</v>
      </c>
      <c r="AX235" s="86">
        <v>0.72140000000000004</v>
      </c>
      <c r="AY235" s="86">
        <v>0</v>
      </c>
      <c r="AZ235" s="86">
        <v>0</v>
      </c>
      <c r="BA235" s="86">
        <v>41.7331</v>
      </c>
      <c r="BC235" s="86">
        <v>41.7331</v>
      </c>
      <c r="BF235" s="86">
        <v>0.59899999999999998</v>
      </c>
      <c r="BG235" s="86">
        <v>0</v>
      </c>
      <c r="BH235" s="86">
        <v>41.7331</v>
      </c>
      <c r="BI235" s="86">
        <v>0</v>
      </c>
      <c r="BJ235" s="86">
        <v>0.72140000000000004</v>
      </c>
      <c r="BK235" s="86">
        <v>0</v>
      </c>
      <c r="BL235" s="86">
        <v>0</v>
      </c>
      <c r="BM235" s="86">
        <v>0</v>
      </c>
      <c r="BN235" s="86" t="s">
        <v>6</v>
      </c>
      <c r="BO235" s="86" t="s">
        <v>6</v>
      </c>
      <c r="BP235" s="86">
        <v>43.0535</v>
      </c>
      <c r="BS235" s="98">
        <v>1.3912922294354698E-2</v>
      </c>
      <c r="BT235" s="98">
        <v>0</v>
      </c>
      <c r="BU235" s="98">
        <v>0.98608707770564541</v>
      </c>
      <c r="BV235" s="98">
        <v>0</v>
      </c>
      <c r="BX235" s="98">
        <v>1</v>
      </c>
    </row>
    <row r="236" spans="1:76" x14ac:dyDescent="0.35">
      <c r="A236" s="96" t="s">
        <v>345</v>
      </c>
      <c r="B236" s="96" t="s">
        <v>360</v>
      </c>
      <c r="C236" s="86">
        <v>0</v>
      </c>
      <c r="D236" s="86">
        <v>0</v>
      </c>
      <c r="E236" s="86">
        <v>0</v>
      </c>
      <c r="F236" s="86">
        <v>0</v>
      </c>
      <c r="G236" s="86">
        <v>0</v>
      </c>
      <c r="H236" s="86">
        <v>0</v>
      </c>
      <c r="I236" s="86">
        <v>0</v>
      </c>
      <c r="J236" s="86">
        <v>0</v>
      </c>
      <c r="K236" s="86">
        <v>0</v>
      </c>
      <c r="L236" s="86">
        <v>0</v>
      </c>
      <c r="M236" s="86">
        <v>0</v>
      </c>
      <c r="N236" s="86">
        <v>0</v>
      </c>
      <c r="O236" s="86">
        <v>0</v>
      </c>
      <c r="P236" s="86">
        <v>0</v>
      </c>
      <c r="Q236" s="86">
        <v>0</v>
      </c>
      <c r="R236" s="86">
        <v>0</v>
      </c>
      <c r="S236" s="86">
        <v>0</v>
      </c>
      <c r="T236" s="86">
        <v>0</v>
      </c>
      <c r="U236" s="86">
        <v>0</v>
      </c>
      <c r="V236" s="86">
        <v>0</v>
      </c>
      <c r="W236" s="86">
        <v>0</v>
      </c>
      <c r="X236" s="86">
        <v>0</v>
      </c>
      <c r="Y236" s="86">
        <v>0</v>
      </c>
      <c r="Z236" s="86">
        <v>0</v>
      </c>
      <c r="AA236" s="86">
        <v>0</v>
      </c>
      <c r="AB236" s="86">
        <v>0</v>
      </c>
      <c r="AC236" s="86">
        <v>0</v>
      </c>
      <c r="AD236" s="86">
        <v>0</v>
      </c>
      <c r="AE236" s="86">
        <v>0</v>
      </c>
      <c r="AF236" s="86">
        <v>0</v>
      </c>
      <c r="AG236" s="86">
        <v>0</v>
      </c>
      <c r="AH236" s="86">
        <v>0</v>
      </c>
      <c r="AI236" s="86">
        <v>0</v>
      </c>
      <c r="AJ236" s="86">
        <v>37.986600000000003</v>
      </c>
      <c r="AK236" s="86">
        <v>0</v>
      </c>
      <c r="AL236" s="86">
        <v>0.92950500000000003</v>
      </c>
      <c r="AM236" s="86">
        <v>0</v>
      </c>
      <c r="AO236" s="86">
        <v>38.916105000000002</v>
      </c>
      <c r="AP236" s="86">
        <v>38.916105000000002</v>
      </c>
      <c r="AQ236" s="86">
        <v>30.983499999999999</v>
      </c>
      <c r="AR236" s="86">
        <v>0</v>
      </c>
      <c r="AS236" s="86">
        <v>0</v>
      </c>
      <c r="AT236" s="97">
        <v>0.79616138357114619</v>
      </c>
      <c r="AX236" s="86">
        <v>0.92950500000000003</v>
      </c>
      <c r="AY236" s="86">
        <v>0</v>
      </c>
      <c r="AZ236" s="86">
        <v>0</v>
      </c>
      <c r="BA236" s="86">
        <v>0</v>
      </c>
      <c r="BC236" s="86">
        <v>0</v>
      </c>
      <c r="BF236" s="86">
        <v>0</v>
      </c>
      <c r="BG236" s="86">
        <v>0</v>
      </c>
      <c r="BH236" s="86">
        <v>0</v>
      </c>
      <c r="BI236" s="86">
        <v>37.986600000000003</v>
      </c>
      <c r="BJ236" s="86">
        <v>0.92950500000000003</v>
      </c>
      <c r="BK236" s="86">
        <v>0</v>
      </c>
      <c r="BL236" s="86">
        <v>0</v>
      </c>
      <c r="BM236" s="86">
        <v>0</v>
      </c>
      <c r="BN236" s="86" t="s">
        <v>6</v>
      </c>
      <c r="BO236" s="86" t="s">
        <v>6</v>
      </c>
      <c r="BP236" s="86">
        <v>38.916105000000002</v>
      </c>
      <c r="BS236" s="98">
        <v>0</v>
      </c>
      <c r="BT236" s="98">
        <v>0</v>
      </c>
      <c r="BU236" s="98">
        <v>2.3884841507134384E-2</v>
      </c>
      <c r="BV236" s="98">
        <v>0.97611515849286568</v>
      </c>
      <c r="BX236" s="98">
        <v>1</v>
      </c>
    </row>
    <row r="237" spans="1:76" x14ac:dyDescent="0.35">
      <c r="A237" s="96" t="s">
        <v>345</v>
      </c>
      <c r="B237" s="96" t="s">
        <v>361</v>
      </c>
      <c r="C237" s="86">
        <v>0</v>
      </c>
      <c r="D237" s="86">
        <v>0.48770000000000002</v>
      </c>
      <c r="E237" s="86">
        <v>0</v>
      </c>
      <c r="F237" s="86">
        <v>0</v>
      </c>
      <c r="G237" s="86">
        <v>0</v>
      </c>
      <c r="H237" s="86">
        <v>0</v>
      </c>
      <c r="I237" s="86">
        <v>0</v>
      </c>
      <c r="J237" s="86">
        <v>0</v>
      </c>
      <c r="K237" s="86">
        <v>0</v>
      </c>
      <c r="L237" s="86">
        <v>0</v>
      </c>
      <c r="M237" s="86">
        <v>0</v>
      </c>
      <c r="N237" s="86">
        <v>0</v>
      </c>
      <c r="O237" s="86">
        <v>0</v>
      </c>
      <c r="P237" s="86">
        <v>0</v>
      </c>
      <c r="Q237" s="86">
        <v>0</v>
      </c>
      <c r="R237" s="86">
        <v>16.8188</v>
      </c>
      <c r="S237" s="86">
        <v>0</v>
      </c>
      <c r="T237" s="86">
        <v>0</v>
      </c>
      <c r="U237" s="86">
        <v>0</v>
      </c>
      <c r="V237" s="86">
        <v>0</v>
      </c>
      <c r="W237" s="86">
        <v>0</v>
      </c>
      <c r="X237" s="86">
        <v>0</v>
      </c>
      <c r="Y237" s="86">
        <v>0</v>
      </c>
      <c r="Z237" s="86">
        <v>0</v>
      </c>
      <c r="AA237" s="86">
        <v>0</v>
      </c>
      <c r="AB237" s="86">
        <v>0</v>
      </c>
      <c r="AC237" s="86">
        <v>0</v>
      </c>
      <c r="AD237" s="86">
        <v>0</v>
      </c>
      <c r="AE237" s="86">
        <v>0</v>
      </c>
      <c r="AF237" s="86">
        <v>0</v>
      </c>
      <c r="AG237" s="86">
        <v>0</v>
      </c>
      <c r="AH237" s="86">
        <v>0</v>
      </c>
      <c r="AI237" s="86">
        <v>0</v>
      </c>
      <c r="AJ237" s="86">
        <v>0</v>
      </c>
      <c r="AK237" s="86">
        <v>0</v>
      </c>
      <c r="AL237" s="86">
        <v>0.1633</v>
      </c>
      <c r="AM237" s="86">
        <v>0</v>
      </c>
      <c r="AO237" s="86">
        <v>17.469799999999999</v>
      </c>
      <c r="AP237" s="86">
        <v>17.469799999999999</v>
      </c>
      <c r="AQ237" s="86">
        <v>12.9581</v>
      </c>
      <c r="AR237" s="86">
        <v>0</v>
      </c>
      <c r="AS237" s="86">
        <v>0</v>
      </c>
      <c r="AT237" s="97">
        <v>0.74174289345041156</v>
      </c>
      <c r="AX237" s="86">
        <v>0.1633</v>
      </c>
      <c r="AY237" s="86">
        <v>0</v>
      </c>
      <c r="AZ237" s="86">
        <v>0</v>
      </c>
      <c r="BA237" s="86">
        <v>16.8188</v>
      </c>
      <c r="BC237" s="86">
        <v>16.8188</v>
      </c>
      <c r="BF237" s="86">
        <v>0.48770000000000002</v>
      </c>
      <c r="BG237" s="86">
        <v>0</v>
      </c>
      <c r="BH237" s="86">
        <v>16.8188</v>
      </c>
      <c r="BI237" s="86">
        <v>0</v>
      </c>
      <c r="BJ237" s="86">
        <v>0.1633</v>
      </c>
      <c r="BK237" s="86">
        <v>0</v>
      </c>
      <c r="BL237" s="86">
        <v>0</v>
      </c>
      <c r="BM237" s="86">
        <v>0</v>
      </c>
      <c r="BN237" s="86" t="s">
        <v>6</v>
      </c>
      <c r="BO237" s="86" t="s">
        <v>6</v>
      </c>
      <c r="BP237" s="86">
        <v>17.469799999999999</v>
      </c>
      <c r="BS237" s="98">
        <v>2.79167477589898E-2</v>
      </c>
      <c r="BT237" s="98">
        <v>0</v>
      </c>
      <c r="BU237" s="98">
        <v>0.97208325224101022</v>
      </c>
      <c r="BV237" s="98">
        <v>0</v>
      </c>
      <c r="BX237" s="98">
        <v>1</v>
      </c>
    </row>
    <row r="238" spans="1:76" x14ac:dyDescent="0.35">
      <c r="A238" s="96" t="s">
        <v>345</v>
      </c>
      <c r="B238" s="96" t="s">
        <v>362</v>
      </c>
      <c r="C238" s="86">
        <v>0</v>
      </c>
      <c r="D238" s="86">
        <v>2.7799999999999998E-2</v>
      </c>
      <c r="E238" s="86">
        <v>0</v>
      </c>
      <c r="F238" s="86">
        <v>0</v>
      </c>
      <c r="G238" s="86">
        <v>0</v>
      </c>
      <c r="H238" s="86">
        <v>0</v>
      </c>
      <c r="I238" s="86">
        <v>0</v>
      </c>
      <c r="J238" s="86">
        <v>0</v>
      </c>
      <c r="K238" s="86">
        <v>0</v>
      </c>
      <c r="L238" s="86">
        <v>0</v>
      </c>
      <c r="M238" s="86">
        <v>0</v>
      </c>
      <c r="N238" s="86">
        <v>0</v>
      </c>
      <c r="O238" s="86">
        <v>0</v>
      </c>
      <c r="P238" s="86">
        <v>0</v>
      </c>
      <c r="Q238" s="86">
        <v>0</v>
      </c>
      <c r="R238" s="86">
        <v>3.5308000000000002</v>
      </c>
      <c r="S238" s="86">
        <v>0</v>
      </c>
      <c r="T238" s="86">
        <v>0</v>
      </c>
      <c r="U238" s="86">
        <v>0</v>
      </c>
      <c r="V238" s="86">
        <v>0</v>
      </c>
      <c r="W238" s="86">
        <v>0</v>
      </c>
      <c r="X238" s="86">
        <v>0</v>
      </c>
      <c r="Y238" s="86">
        <v>0</v>
      </c>
      <c r="Z238" s="86">
        <v>0</v>
      </c>
      <c r="AA238" s="86">
        <v>0</v>
      </c>
      <c r="AB238" s="86">
        <v>0</v>
      </c>
      <c r="AC238" s="86">
        <v>0</v>
      </c>
      <c r="AD238" s="86">
        <v>0</v>
      </c>
      <c r="AE238" s="86">
        <v>0</v>
      </c>
      <c r="AF238" s="86">
        <v>0</v>
      </c>
      <c r="AG238" s="86">
        <v>0</v>
      </c>
      <c r="AH238" s="86">
        <v>0</v>
      </c>
      <c r="AI238" s="86">
        <v>0</v>
      </c>
      <c r="AJ238" s="86">
        <v>0</v>
      </c>
      <c r="AK238" s="86">
        <v>0</v>
      </c>
      <c r="AL238" s="86">
        <v>4.8599999999999997E-2</v>
      </c>
      <c r="AM238" s="86">
        <v>0</v>
      </c>
      <c r="AO238" s="86">
        <v>3.6072000000000002</v>
      </c>
      <c r="AP238" s="86">
        <v>3.6072000000000002</v>
      </c>
      <c r="AQ238" s="86">
        <v>2.5691000000000002</v>
      </c>
      <c r="AR238" s="86">
        <v>0</v>
      </c>
      <c r="AS238" s="86">
        <v>0</v>
      </c>
      <c r="AT238" s="97">
        <v>0.71221445996895094</v>
      </c>
      <c r="AX238" s="86">
        <v>4.8599999999999997E-2</v>
      </c>
      <c r="AY238" s="86">
        <v>0</v>
      </c>
      <c r="AZ238" s="86">
        <v>0</v>
      </c>
      <c r="BA238" s="86">
        <v>3.5308000000000002</v>
      </c>
      <c r="BC238" s="86">
        <v>3.5308000000000002</v>
      </c>
      <c r="BF238" s="86">
        <v>2.7799999999999998E-2</v>
      </c>
      <c r="BG238" s="86">
        <v>0</v>
      </c>
      <c r="BH238" s="86">
        <v>3.5308000000000002</v>
      </c>
      <c r="BI238" s="86">
        <v>0</v>
      </c>
      <c r="BJ238" s="86">
        <v>4.8599999999999997E-2</v>
      </c>
      <c r="BK238" s="86">
        <v>0</v>
      </c>
      <c r="BL238" s="86">
        <v>0</v>
      </c>
      <c r="BM238" s="86">
        <v>0</v>
      </c>
      <c r="BN238" s="86" t="s">
        <v>6</v>
      </c>
      <c r="BO238" s="86" t="s">
        <v>6</v>
      </c>
      <c r="BP238" s="86">
        <v>3.6072000000000002</v>
      </c>
      <c r="BS238" s="98">
        <v>7.7068086050121973E-3</v>
      </c>
      <c r="BT238" s="98">
        <v>0</v>
      </c>
      <c r="BU238" s="98">
        <v>0.99229319139498784</v>
      </c>
      <c r="BV238" s="98">
        <v>0</v>
      </c>
      <c r="BX238" s="98">
        <v>1</v>
      </c>
    </row>
    <row r="239" spans="1:76" x14ac:dyDescent="0.35">
      <c r="A239" s="96" t="s">
        <v>363</v>
      </c>
      <c r="B239" s="96" t="s">
        <v>364</v>
      </c>
      <c r="C239" s="86">
        <v>0</v>
      </c>
      <c r="D239" s="86">
        <v>0.55700000000000005</v>
      </c>
      <c r="E239" s="86">
        <v>0</v>
      </c>
      <c r="F239" s="86">
        <v>0</v>
      </c>
      <c r="G239" s="86">
        <v>0</v>
      </c>
      <c r="H239" s="86">
        <v>0</v>
      </c>
      <c r="I239" s="86">
        <v>0</v>
      </c>
      <c r="J239" s="86">
        <v>0</v>
      </c>
      <c r="K239" s="86">
        <v>0</v>
      </c>
      <c r="L239" s="86">
        <v>0</v>
      </c>
      <c r="M239" s="86">
        <v>0</v>
      </c>
      <c r="N239" s="86">
        <v>1.8540000000000001</v>
      </c>
      <c r="O239" s="86">
        <v>0</v>
      </c>
      <c r="P239" s="86">
        <v>0</v>
      </c>
      <c r="Q239" s="86">
        <v>0</v>
      </c>
      <c r="R239" s="86">
        <v>0</v>
      </c>
      <c r="S239" s="86">
        <v>9.76</v>
      </c>
      <c r="T239" s="86">
        <v>0</v>
      </c>
      <c r="U239" s="86">
        <v>0</v>
      </c>
      <c r="V239" s="86">
        <v>0</v>
      </c>
      <c r="W239" s="86">
        <v>0</v>
      </c>
      <c r="X239" s="86">
        <v>0</v>
      </c>
      <c r="Y239" s="86">
        <v>0</v>
      </c>
      <c r="Z239" s="86">
        <v>0</v>
      </c>
      <c r="AA239" s="86">
        <v>0</v>
      </c>
      <c r="AB239" s="86">
        <v>0</v>
      </c>
      <c r="AC239" s="86">
        <v>0</v>
      </c>
      <c r="AD239" s="86">
        <v>0</v>
      </c>
      <c r="AE239" s="86">
        <v>0</v>
      </c>
      <c r="AF239" s="86">
        <v>0</v>
      </c>
      <c r="AG239" s="86">
        <v>0</v>
      </c>
      <c r="AH239" s="86">
        <v>0</v>
      </c>
      <c r="AI239" s="86">
        <v>0</v>
      </c>
      <c r="AJ239" s="86">
        <v>0</v>
      </c>
      <c r="AK239" s="86">
        <v>0</v>
      </c>
      <c r="AL239" s="86">
        <v>0.1</v>
      </c>
      <c r="AM239" s="86">
        <v>0</v>
      </c>
      <c r="AO239" s="86">
        <v>12.270999999999999</v>
      </c>
      <c r="AP239" s="86">
        <v>12.270999999999999</v>
      </c>
      <c r="AQ239" s="86">
        <v>9.8395220000000005</v>
      </c>
      <c r="AR239" s="86">
        <v>0</v>
      </c>
      <c r="AS239" s="86">
        <v>0</v>
      </c>
      <c r="AT239" s="97">
        <v>0.80185168282943531</v>
      </c>
      <c r="AX239" s="86">
        <v>0.1</v>
      </c>
      <c r="AY239" s="86">
        <v>0</v>
      </c>
      <c r="AZ239" s="86">
        <v>1.8540000000000001</v>
      </c>
      <c r="BA239" s="86">
        <v>9.76</v>
      </c>
      <c r="BC239" s="86">
        <v>11.614000000000001</v>
      </c>
      <c r="BF239" s="86">
        <v>0.55700000000000005</v>
      </c>
      <c r="BG239" s="86">
        <v>0</v>
      </c>
      <c r="BH239" s="86">
        <v>11.614000000000001</v>
      </c>
      <c r="BI239" s="86">
        <v>0</v>
      </c>
      <c r="BJ239" s="86">
        <v>0.1</v>
      </c>
      <c r="BK239" s="86">
        <v>0</v>
      </c>
      <c r="BL239" s="86">
        <v>0</v>
      </c>
      <c r="BM239" s="86">
        <v>0</v>
      </c>
      <c r="BN239" s="86" t="s">
        <v>6</v>
      </c>
      <c r="BO239" s="86" t="s">
        <v>6</v>
      </c>
      <c r="BP239" s="86">
        <v>12.271000000000001</v>
      </c>
      <c r="BS239" s="98">
        <v>4.5391573628881104E-2</v>
      </c>
      <c r="BT239" s="98">
        <v>0</v>
      </c>
      <c r="BU239" s="98">
        <v>0.95460842637111887</v>
      </c>
      <c r="BV239" s="98">
        <v>0</v>
      </c>
      <c r="BX239" s="98">
        <v>1</v>
      </c>
    </row>
    <row r="240" spans="1:76" x14ac:dyDescent="0.35">
      <c r="A240" s="96" t="s">
        <v>363</v>
      </c>
      <c r="B240" s="96" t="s">
        <v>365</v>
      </c>
      <c r="C240" s="86">
        <v>0</v>
      </c>
      <c r="D240" s="86">
        <v>2.5482399999999998</v>
      </c>
      <c r="E240" s="86">
        <v>1.7</v>
      </c>
      <c r="F240" s="86">
        <v>0</v>
      </c>
      <c r="G240" s="86">
        <v>0</v>
      </c>
      <c r="H240" s="86">
        <v>0</v>
      </c>
      <c r="I240" s="86">
        <v>160.76499999999999</v>
      </c>
      <c r="J240" s="86">
        <v>0</v>
      </c>
      <c r="K240" s="86">
        <v>0</v>
      </c>
      <c r="L240" s="86">
        <v>0</v>
      </c>
      <c r="M240" s="86">
        <v>0</v>
      </c>
      <c r="N240" s="86">
        <v>165.369</v>
      </c>
      <c r="O240" s="86">
        <v>0</v>
      </c>
      <c r="P240" s="86">
        <v>86.218999999999994</v>
      </c>
      <c r="Q240" s="86">
        <v>0</v>
      </c>
      <c r="R240" s="86">
        <v>0</v>
      </c>
      <c r="S240" s="86">
        <v>0</v>
      </c>
      <c r="T240" s="86">
        <v>0</v>
      </c>
      <c r="U240" s="86">
        <v>0</v>
      </c>
      <c r="V240" s="86">
        <v>0</v>
      </c>
      <c r="W240" s="86">
        <v>10.48</v>
      </c>
      <c r="X240" s="86">
        <v>0</v>
      </c>
      <c r="Y240" s="86">
        <v>0</v>
      </c>
      <c r="Z240" s="86">
        <v>0</v>
      </c>
      <c r="AA240" s="86">
        <v>0</v>
      </c>
      <c r="AB240" s="86">
        <v>0</v>
      </c>
      <c r="AC240" s="86">
        <v>6.0949999999999998</v>
      </c>
      <c r="AD240" s="86">
        <v>0</v>
      </c>
      <c r="AE240" s="86">
        <v>0</v>
      </c>
      <c r="AF240" s="86">
        <v>0</v>
      </c>
      <c r="AG240" s="86">
        <v>0</v>
      </c>
      <c r="AH240" s="86">
        <v>0</v>
      </c>
      <c r="AI240" s="86">
        <v>58.003</v>
      </c>
      <c r="AJ240" s="86">
        <v>0</v>
      </c>
      <c r="AK240" s="86">
        <v>0</v>
      </c>
      <c r="AL240" s="86">
        <v>15.3786</v>
      </c>
      <c r="AM240" s="86">
        <v>0</v>
      </c>
      <c r="AO240" s="86">
        <v>506.55784000000006</v>
      </c>
      <c r="AP240" s="86">
        <v>506.55784000000006</v>
      </c>
      <c r="AQ240" s="86">
        <v>366.39353699999998</v>
      </c>
      <c r="AR240" s="86">
        <v>0</v>
      </c>
      <c r="AS240" s="86">
        <v>0</v>
      </c>
      <c r="AT240" s="97">
        <v>0.72330049614867264</v>
      </c>
      <c r="AX240" s="86">
        <v>15.3786</v>
      </c>
      <c r="AY240" s="86">
        <v>0</v>
      </c>
      <c r="AZ240" s="86">
        <v>251.58799999999999</v>
      </c>
      <c r="BA240" s="86">
        <v>0</v>
      </c>
      <c r="BC240" s="86">
        <v>268.16300000000001</v>
      </c>
      <c r="BF240" s="86">
        <v>4.24824</v>
      </c>
      <c r="BG240" s="86">
        <v>0</v>
      </c>
      <c r="BH240" s="86">
        <v>268.16300000000001</v>
      </c>
      <c r="BI240" s="86">
        <v>218.76799999999997</v>
      </c>
      <c r="BJ240" s="86">
        <v>15.3786</v>
      </c>
      <c r="BK240" s="86">
        <v>0</v>
      </c>
      <c r="BL240" s="86">
        <v>0</v>
      </c>
      <c r="BM240" s="86">
        <v>0</v>
      </c>
      <c r="BN240" s="86" t="s">
        <v>6</v>
      </c>
      <c r="BO240" s="86" t="s">
        <v>6</v>
      </c>
      <c r="BP240" s="86">
        <v>506.55784</v>
      </c>
      <c r="BS240" s="98">
        <v>8.386485539341371E-3</v>
      </c>
      <c r="BT240" s="98">
        <v>0</v>
      </c>
      <c r="BU240" s="98">
        <v>0.55974180559519127</v>
      </c>
      <c r="BV240" s="98">
        <v>0.43187170886546733</v>
      </c>
      <c r="BX240" s="98">
        <v>1</v>
      </c>
    </row>
    <row r="241" spans="1:76" x14ac:dyDescent="0.35">
      <c r="A241" s="96" t="s">
        <v>363</v>
      </c>
      <c r="B241" s="96" t="s">
        <v>366</v>
      </c>
      <c r="C241" s="86">
        <v>0</v>
      </c>
      <c r="D241" s="86">
        <v>0.19</v>
      </c>
      <c r="E241" s="86">
        <v>0</v>
      </c>
      <c r="F241" s="86">
        <v>0</v>
      </c>
      <c r="G241" s="86">
        <v>0</v>
      </c>
      <c r="H241" s="86">
        <v>0</v>
      </c>
      <c r="I241" s="86">
        <v>0</v>
      </c>
      <c r="J241" s="86">
        <v>0</v>
      </c>
      <c r="K241" s="86">
        <v>0</v>
      </c>
      <c r="L241" s="86">
        <v>0</v>
      </c>
      <c r="M241" s="86">
        <v>0</v>
      </c>
      <c r="N241" s="86">
        <v>0</v>
      </c>
      <c r="O241" s="86">
        <v>0</v>
      </c>
      <c r="P241" s="86">
        <v>0</v>
      </c>
      <c r="Q241" s="86">
        <v>0</v>
      </c>
      <c r="R241" s="86">
        <v>5.04</v>
      </c>
      <c r="S241" s="86">
        <v>0</v>
      </c>
      <c r="T241" s="86">
        <v>0</v>
      </c>
      <c r="U241" s="86">
        <v>0</v>
      </c>
      <c r="V241" s="86">
        <v>0</v>
      </c>
      <c r="W241" s="86">
        <v>0</v>
      </c>
      <c r="X241" s="86">
        <v>0</v>
      </c>
      <c r="Y241" s="86">
        <v>0</v>
      </c>
      <c r="Z241" s="86">
        <v>0</v>
      </c>
      <c r="AA241" s="86">
        <v>0</v>
      </c>
      <c r="AB241" s="86">
        <v>0</v>
      </c>
      <c r="AC241" s="86">
        <v>0</v>
      </c>
      <c r="AD241" s="86">
        <v>0</v>
      </c>
      <c r="AE241" s="86">
        <v>0</v>
      </c>
      <c r="AF241" s="86">
        <v>0</v>
      </c>
      <c r="AG241" s="86">
        <v>0</v>
      </c>
      <c r="AH241" s="86">
        <v>0</v>
      </c>
      <c r="AI241" s="86">
        <v>0</v>
      </c>
      <c r="AJ241" s="86">
        <v>0</v>
      </c>
      <c r="AK241" s="86">
        <v>0</v>
      </c>
      <c r="AL241" s="86">
        <v>8.3699999999999997E-2</v>
      </c>
      <c r="AM241" s="86">
        <v>0</v>
      </c>
      <c r="AO241" s="86">
        <v>5.3137000000000008</v>
      </c>
      <c r="AP241" s="86">
        <v>5.3137000000000008</v>
      </c>
      <c r="AQ241" s="86">
        <v>4.3131029999999999</v>
      </c>
      <c r="AR241" s="86">
        <v>0</v>
      </c>
      <c r="AS241" s="86">
        <v>0</v>
      </c>
      <c r="AT241" s="97">
        <v>0.81169486421890569</v>
      </c>
      <c r="AX241" s="86">
        <v>8.3699999999999997E-2</v>
      </c>
      <c r="AY241" s="86">
        <v>0</v>
      </c>
      <c r="AZ241" s="86">
        <v>0</v>
      </c>
      <c r="BA241" s="86">
        <v>5.04</v>
      </c>
      <c r="BC241" s="86">
        <v>5.04</v>
      </c>
      <c r="BF241" s="86">
        <v>0.19</v>
      </c>
      <c r="BG241" s="86">
        <v>0</v>
      </c>
      <c r="BH241" s="86">
        <v>5.04</v>
      </c>
      <c r="BI241" s="86">
        <v>0</v>
      </c>
      <c r="BJ241" s="86">
        <v>8.3699999999999997E-2</v>
      </c>
      <c r="BK241" s="86">
        <v>0</v>
      </c>
      <c r="BL241" s="86">
        <v>0</v>
      </c>
      <c r="BM241" s="86">
        <v>0</v>
      </c>
      <c r="BN241" s="86" t="s">
        <v>6</v>
      </c>
      <c r="BO241" s="86" t="s">
        <v>6</v>
      </c>
      <c r="BP241" s="86">
        <v>5.3137000000000008</v>
      </c>
      <c r="BS241" s="98">
        <v>3.5756629090840653E-2</v>
      </c>
      <c r="BT241" s="98">
        <v>0</v>
      </c>
      <c r="BU241" s="98">
        <v>0.96424337090915924</v>
      </c>
      <c r="BV241" s="98">
        <v>0</v>
      </c>
      <c r="BX241" s="98">
        <v>0.99999999999999989</v>
      </c>
    </row>
    <row r="242" spans="1:76" x14ac:dyDescent="0.35">
      <c r="A242" s="96" t="s">
        <v>363</v>
      </c>
      <c r="B242" s="96" t="s">
        <v>367</v>
      </c>
      <c r="C242" s="86">
        <v>0</v>
      </c>
      <c r="D242" s="86">
        <v>8.8999999999999999E-3</v>
      </c>
      <c r="E242" s="86">
        <v>0</v>
      </c>
      <c r="F242" s="86">
        <v>0</v>
      </c>
      <c r="G242" s="86">
        <v>0</v>
      </c>
      <c r="H242" s="86">
        <v>0</v>
      </c>
      <c r="I242" s="86">
        <v>0</v>
      </c>
      <c r="J242" s="86">
        <v>0</v>
      </c>
      <c r="K242" s="86">
        <v>0</v>
      </c>
      <c r="L242" s="86">
        <v>0</v>
      </c>
      <c r="M242" s="86">
        <v>0</v>
      </c>
      <c r="N242" s="86">
        <v>0</v>
      </c>
      <c r="O242" s="86">
        <v>0</v>
      </c>
      <c r="P242" s="86">
        <v>0</v>
      </c>
      <c r="Q242" s="86">
        <v>0</v>
      </c>
      <c r="R242" s="86">
        <v>2.569</v>
      </c>
      <c r="S242" s="86">
        <v>0</v>
      </c>
      <c r="T242" s="86">
        <v>0</v>
      </c>
      <c r="U242" s="86">
        <v>0</v>
      </c>
      <c r="V242" s="86">
        <v>0</v>
      </c>
      <c r="W242" s="86">
        <v>0</v>
      </c>
      <c r="X242" s="86">
        <v>0</v>
      </c>
      <c r="Y242" s="86">
        <v>0</v>
      </c>
      <c r="Z242" s="86">
        <v>0</v>
      </c>
      <c r="AA242" s="86">
        <v>0</v>
      </c>
      <c r="AB242" s="86">
        <v>0</v>
      </c>
      <c r="AC242" s="86">
        <v>0</v>
      </c>
      <c r="AD242" s="86">
        <v>0</v>
      </c>
      <c r="AE242" s="86">
        <v>0</v>
      </c>
      <c r="AF242" s="86">
        <v>0</v>
      </c>
      <c r="AG242" s="86">
        <v>0</v>
      </c>
      <c r="AH242" s="86">
        <v>0</v>
      </c>
      <c r="AI242" s="86">
        <v>0</v>
      </c>
      <c r="AJ242" s="86">
        <v>0</v>
      </c>
      <c r="AK242" s="86">
        <v>0</v>
      </c>
      <c r="AL242" s="86">
        <v>2.1399999999999999E-2</v>
      </c>
      <c r="AM242" s="86">
        <v>0</v>
      </c>
      <c r="AO242" s="86">
        <v>2.5992999999999999</v>
      </c>
      <c r="AP242" s="86">
        <v>2.5992999999999999</v>
      </c>
      <c r="AQ242" s="86">
        <v>2.0001350000000002</v>
      </c>
      <c r="AR242" s="86">
        <v>0</v>
      </c>
      <c r="AS242" s="86">
        <v>0</v>
      </c>
      <c r="AT242" s="97">
        <v>0.76948986265533037</v>
      </c>
      <c r="AX242" s="86">
        <v>2.1399999999999999E-2</v>
      </c>
      <c r="AY242" s="86">
        <v>0</v>
      </c>
      <c r="AZ242" s="86">
        <v>0</v>
      </c>
      <c r="BA242" s="86">
        <v>2.569</v>
      </c>
      <c r="BC242" s="86">
        <v>2.569</v>
      </c>
      <c r="BF242" s="86">
        <v>8.8999999999999999E-3</v>
      </c>
      <c r="BG242" s="86">
        <v>0</v>
      </c>
      <c r="BH242" s="86">
        <v>2.569</v>
      </c>
      <c r="BI242" s="86">
        <v>0</v>
      </c>
      <c r="BJ242" s="86">
        <v>2.1399999999999999E-2</v>
      </c>
      <c r="BK242" s="86">
        <v>0</v>
      </c>
      <c r="BL242" s="86">
        <v>0</v>
      </c>
      <c r="BM242" s="86">
        <v>0</v>
      </c>
      <c r="BN242" s="86" t="s">
        <v>6</v>
      </c>
      <c r="BO242" s="86" t="s">
        <v>6</v>
      </c>
      <c r="BP242" s="86">
        <v>2.5992999999999999</v>
      </c>
      <c r="BS242" s="98">
        <v>3.4239987688993189E-3</v>
      </c>
      <c r="BT242" s="98">
        <v>0</v>
      </c>
      <c r="BU242" s="98">
        <v>0.99657600123110068</v>
      </c>
      <c r="BV242" s="98">
        <v>0</v>
      </c>
      <c r="BX242" s="98">
        <v>1</v>
      </c>
    </row>
    <row r="243" spans="1:76" x14ac:dyDescent="0.35">
      <c r="A243" s="96" t="s">
        <v>363</v>
      </c>
      <c r="B243" s="96" t="s">
        <v>368</v>
      </c>
      <c r="C243" s="86">
        <v>0</v>
      </c>
      <c r="D243" s="86">
        <v>3.4799999999999998E-2</v>
      </c>
      <c r="E243" s="86">
        <v>0</v>
      </c>
      <c r="F243" s="86">
        <v>0</v>
      </c>
      <c r="G243" s="86">
        <v>0</v>
      </c>
      <c r="H243" s="86">
        <v>0</v>
      </c>
      <c r="I243" s="86">
        <v>0</v>
      </c>
      <c r="J243" s="86">
        <v>0</v>
      </c>
      <c r="K243" s="86">
        <v>0</v>
      </c>
      <c r="L243" s="86">
        <v>0</v>
      </c>
      <c r="M243" s="86">
        <v>0</v>
      </c>
      <c r="N243" s="86">
        <v>0</v>
      </c>
      <c r="O243" s="86">
        <v>0</v>
      </c>
      <c r="P243" s="86">
        <v>0</v>
      </c>
      <c r="Q243" s="86">
        <v>0</v>
      </c>
      <c r="R243" s="86">
        <v>3.9340000000000002</v>
      </c>
      <c r="S243" s="86">
        <v>0</v>
      </c>
      <c r="T243" s="86">
        <v>0</v>
      </c>
      <c r="U243" s="86">
        <v>0</v>
      </c>
      <c r="V243" s="86">
        <v>0</v>
      </c>
      <c r="W243" s="86">
        <v>0</v>
      </c>
      <c r="X243" s="86">
        <v>0</v>
      </c>
      <c r="Y243" s="86">
        <v>0</v>
      </c>
      <c r="Z243" s="86">
        <v>0</v>
      </c>
      <c r="AA243" s="86">
        <v>0</v>
      </c>
      <c r="AB243" s="86">
        <v>0</v>
      </c>
      <c r="AC243" s="86">
        <v>0</v>
      </c>
      <c r="AD243" s="86">
        <v>0</v>
      </c>
      <c r="AE243" s="86">
        <v>0</v>
      </c>
      <c r="AF243" s="86">
        <v>0</v>
      </c>
      <c r="AG243" s="86">
        <v>0</v>
      </c>
      <c r="AH243" s="86">
        <v>0</v>
      </c>
      <c r="AI243" s="86">
        <v>0</v>
      </c>
      <c r="AJ243" s="86">
        <v>0</v>
      </c>
      <c r="AK243" s="86">
        <v>0</v>
      </c>
      <c r="AL243" s="86">
        <v>9.9199999999999997E-2</v>
      </c>
      <c r="AM243" s="86">
        <v>0</v>
      </c>
      <c r="AO243" s="86">
        <v>4.0680000000000005</v>
      </c>
      <c r="AP243" s="86">
        <v>4.0680000000000005</v>
      </c>
      <c r="AQ243" s="86">
        <v>3.0248149999999998</v>
      </c>
      <c r="AR243" s="86">
        <v>0</v>
      </c>
      <c r="AS243" s="86">
        <v>0</v>
      </c>
      <c r="AT243" s="97">
        <v>0.74356317600786614</v>
      </c>
      <c r="AX243" s="86">
        <v>9.9199999999999997E-2</v>
      </c>
      <c r="AY243" s="86">
        <v>0</v>
      </c>
      <c r="AZ243" s="86">
        <v>0</v>
      </c>
      <c r="BA243" s="86">
        <v>3.9340000000000002</v>
      </c>
      <c r="BC243" s="86">
        <v>3.9340000000000002</v>
      </c>
      <c r="BF243" s="86">
        <v>3.4799999999999998E-2</v>
      </c>
      <c r="BG243" s="86">
        <v>0</v>
      </c>
      <c r="BH243" s="86">
        <v>3.9340000000000002</v>
      </c>
      <c r="BI243" s="86">
        <v>0</v>
      </c>
      <c r="BJ243" s="86">
        <v>9.9199999999999997E-2</v>
      </c>
      <c r="BK243" s="86">
        <v>0</v>
      </c>
      <c r="BL243" s="86">
        <v>0</v>
      </c>
      <c r="BM243" s="86">
        <v>0</v>
      </c>
      <c r="BN243" s="86" t="s">
        <v>6</v>
      </c>
      <c r="BO243" s="86" t="s">
        <v>6</v>
      </c>
      <c r="BP243" s="86">
        <v>4.0680000000000005</v>
      </c>
      <c r="BS243" s="98">
        <v>8.5545722713864288E-3</v>
      </c>
      <c r="BT243" s="98">
        <v>0</v>
      </c>
      <c r="BU243" s="98">
        <v>0.99144542772861344</v>
      </c>
      <c r="BV243" s="98">
        <v>0</v>
      </c>
      <c r="BX243" s="98">
        <v>0.99999999999999989</v>
      </c>
    </row>
    <row r="244" spans="1:76" x14ac:dyDescent="0.35">
      <c r="A244" s="96" t="s">
        <v>369</v>
      </c>
      <c r="B244" s="96" t="s">
        <v>370</v>
      </c>
      <c r="C244" s="86">
        <v>0</v>
      </c>
      <c r="D244" s="86">
        <v>2.8660000000000001</v>
      </c>
      <c r="E244" s="86">
        <v>0</v>
      </c>
      <c r="F244" s="86">
        <v>0</v>
      </c>
      <c r="G244" s="86">
        <v>0</v>
      </c>
      <c r="H244" s="86">
        <v>0</v>
      </c>
      <c r="I244" s="86">
        <v>0</v>
      </c>
      <c r="J244" s="86">
        <v>0</v>
      </c>
      <c r="K244" s="86">
        <v>0</v>
      </c>
      <c r="L244" s="86">
        <v>0</v>
      </c>
      <c r="M244" s="86">
        <v>0</v>
      </c>
      <c r="N244" s="86">
        <v>0</v>
      </c>
      <c r="O244" s="86">
        <v>0</v>
      </c>
      <c r="P244" s="86">
        <v>0</v>
      </c>
      <c r="Q244" s="86">
        <v>0</v>
      </c>
      <c r="R244" s="86">
        <v>17.236000000000001</v>
      </c>
      <c r="S244" s="86">
        <v>0</v>
      </c>
      <c r="T244" s="86">
        <v>0</v>
      </c>
      <c r="U244" s="86">
        <v>0</v>
      </c>
      <c r="V244" s="86">
        <v>0</v>
      </c>
      <c r="W244" s="86">
        <v>0</v>
      </c>
      <c r="X244" s="86">
        <v>0</v>
      </c>
      <c r="Y244" s="86">
        <v>0</v>
      </c>
      <c r="Z244" s="86">
        <v>0</v>
      </c>
      <c r="AA244" s="86">
        <v>0</v>
      </c>
      <c r="AB244" s="86">
        <v>0</v>
      </c>
      <c r="AC244" s="86">
        <v>0</v>
      </c>
      <c r="AD244" s="86">
        <v>0</v>
      </c>
      <c r="AE244" s="86">
        <v>0</v>
      </c>
      <c r="AF244" s="86">
        <v>2.2850000000000001</v>
      </c>
      <c r="AG244" s="86">
        <v>0</v>
      </c>
      <c r="AH244" s="86">
        <v>0</v>
      </c>
      <c r="AI244" s="86">
        <v>0</v>
      </c>
      <c r="AJ244" s="86">
        <v>25.385000000000002</v>
      </c>
      <c r="AK244" s="86">
        <v>0</v>
      </c>
      <c r="AL244" s="86">
        <v>0.9</v>
      </c>
      <c r="AM244" s="86">
        <v>0</v>
      </c>
      <c r="AO244" s="86">
        <v>48.672000000000004</v>
      </c>
      <c r="AP244" s="86">
        <v>48.672000000000004</v>
      </c>
      <c r="AQ244" s="86">
        <v>41.375999999999998</v>
      </c>
      <c r="AR244" s="86">
        <v>0</v>
      </c>
      <c r="AS244" s="86">
        <v>0</v>
      </c>
      <c r="AT244" s="97">
        <v>0.85009861932938846</v>
      </c>
      <c r="AX244" s="86">
        <v>3.1850000000000001</v>
      </c>
      <c r="AY244" s="86">
        <v>0</v>
      </c>
      <c r="AZ244" s="86">
        <v>0</v>
      </c>
      <c r="BA244" s="86">
        <v>17.236000000000001</v>
      </c>
      <c r="BC244" s="86">
        <v>17.236000000000001</v>
      </c>
      <c r="BF244" s="86">
        <v>2.8660000000000001</v>
      </c>
      <c r="BG244" s="86">
        <v>0</v>
      </c>
      <c r="BH244" s="86">
        <v>17.236000000000001</v>
      </c>
      <c r="BI244" s="86">
        <v>25.385000000000002</v>
      </c>
      <c r="BJ244" s="86">
        <v>3.1850000000000001</v>
      </c>
      <c r="BK244" s="86">
        <v>0.55000000000000004</v>
      </c>
      <c r="BL244" s="86">
        <v>0.3206</v>
      </c>
      <c r="BM244" s="86">
        <v>0</v>
      </c>
      <c r="BN244" s="86" t="s">
        <v>6</v>
      </c>
      <c r="BO244" s="86" t="s">
        <v>6</v>
      </c>
      <c r="BP244" s="86">
        <v>48.672000000000004</v>
      </c>
      <c r="BS244" s="98">
        <v>9.4874876725838261E-2</v>
      </c>
      <c r="BT244" s="98">
        <v>2.0979433760683761E-2</v>
      </c>
      <c r="BU244" s="98">
        <v>0.36259325690335303</v>
      </c>
      <c r="BV244" s="98">
        <v>0.52155243261012496</v>
      </c>
      <c r="BX244" s="98">
        <v>1</v>
      </c>
    </row>
    <row r="245" spans="1:76" x14ac:dyDescent="0.35">
      <c r="A245" s="96" t="s">
        <v>369</v>
      </c>
      <c r="B245" s="96" t="s">
        <v>371</v>
      </c>
      <c r="C245" s="86">
        <v>0</v>
      </c>
      <c r="D245" s="86">
        <v>0.156</v>
      </c>
      <c r="E245" s="86">
        <v>0</v>
      </c>
      <c r="F245" s="86">
        <v>0</v>
      </c>
      <c r="G245" s="86">
        <v>0</v>
      </c>
      <c r="H245" s="86">
        <v>0</v>
      </c>
      <c r="I245" s="86">
        <v>0</v>
      </c>
      <c r="J245" s="86">
        <v>0</v>
      </c>
      <c r="K245" s="86">
        <v>0</v>
      </c>
      <c r="L245" s="86">
        <v>0</v>
      </c>
      <c r="M245" s="86">
        <v>0</v>
      </c>
      <c r="N245" s="86">
        <v>0</v>
      </c>
      <c r="O245" s="86">
        <v>0</v>
      </c>
      <c r="P245" s="86">
        <v>0</v>
      </c>
      <c r="Q245" s="86">
        <v>5.0823499999999999</v>
      </c>
      <c r="R245" s="86">
        <v>0</v>
      </c>
      <c r="S245" s="86">
        <v>0</v>
      </c>
      <c r="T245" s="86">
        <v>0</v>
      </c>
      <c r="U245" s="86">
        <v>0</v>
      </c>
      <c r="V245" s="86">
        <v>0</v>
      </c>
      <c r="W245" s="86">
        <v>0</v>
      </c>
      <c r="X245" s="86">
        <v>0</v>
      </c>
      <c r="Y245" s="86">
        <v>0</v>
      </c>
      <c r="Z245" s="86">
        <v>0</v>
      </c>
      <c r="AA245" s="86">
        <v>0</v>
      </c>
      <c r="AB245" s="86">
        <v>0</v>
      </c>
      <c r="AC245" s="86">
        <v>0</v>
      </c>
      <c r="AD245" s="86">
        <v>0</v>
      </c>
      <c r="AE245" s="86">
        <v>0</v>
      </c>
      <c r="AF245" s="86">
        <v>0</v>
      </c>
      <c r="AG245" s="86">
        <v>0</v>
      </c>
      <c r="AH245" s="86">
        <v>0</v>
      </c>
      <c r="AI245" s="86">
        <v>0</v>
      </c>
      <c r="AJ245" s="86">
        <v>0</v>
      </c>
      <c r="AK245" s="86">
        <v>0</v>
      </c>
      <c r="AL245" s="86">
        <v>0.1</v>
      </c>
      <c r="AM245" s="86">
        <v>0</v>
      </c>
      <c r="AO245" s="86">
        <v>5.3383499999999993</v>
      </c>
      <c r="AP245" s="86">
        <v>5.3383499999999993</v>
      </c>
      <c r="AQ245" s="86">
        <v>3.7530000000000001</v>
      </c>
      <c r="AR245" s="86">
        <v>0</v>
      </c>
      <c r="AS245" s="86">
        <v>0</v>
      </c>
      <c r="AT245" s="97">
        <v>0.70302621596560744</v>
      </c>
      <c r="AX245" s="86">
        <v>0.1</v>
      </c>
      <c r="AY245" s="86">
        <v>0</v>
      </c>
      <c r="AZ245" s="86">
        <v>5.0823499999999999</v>
      </c>
      <c r="BA245" s="86">
        <v>0</v>
      </c>
      <c r="BC245" s="86">
        <v>5.0823499999999999</v>
      </c>
      <c r="BF245" s="86">
        <v>0.156</v>
      </c>
      <c r="BG245" s="86">
        <v>0</v>
      </c>
      <c r="BH245" s="86">
        <v>5.0823499999999999</v>
      </c>
      <c r="BI245" s="86">
        <v>0</v>
      </c>
      <c r="BJ245" s="86">
        <v>0.1</v>
      </c>
      <c r="BK245" s="86">
        <v>0.55000000000000004</v>
      </c>
      <c r="BL245" s="86">
        <v>0.3206</v>
      </c>
      <c r="BM245" s="86">
        <v>0</v>
      </c>
      <c r="BN245" s="86" t="s">
        <v>6</v>
      </c>
      <c r="BO245" s="86" t="s">
        <v>6</v>
      </c>
      <c r="BP245" s="86">
        <v>5.3383499999999993</v>
      </c>
      <c r="BS245" s="98">
        <v>3.9525321494469273E-2</v>
      </c>
      <c r="BT245" s="98">
        <v>6.0056009815767052E-3</v>
      </c>
      <c r="BU245" s="98">
        <v>0.95446907752395427</v>
      </c>
      <c r="BV245" s="98">
        <v>0</v>
      </c>
      <c r="BX245" s="98">
        <v>1.0000000000000002</v>
      </c>
    </row>
    <row r="246" spans="1:76" x14ac:dyDescent="0.35">
      <c r="A246" s="96" t="s">
        <v>372</v>
      </c>
      <c r="B246" s="96" t="s">
        <v>373</v>
      </c>
      <c r="C246" s="86">
        <v>0</v>
      </c>
      <c r="D246" s="86">
        <v>6.3E-2</v>
      </c>
      <c r="E246" s="86">
        <v>0</v>
      </c>
      <c r="F246" s="86">
        <v>0</v>
      </c>
      <c r="G246" s="86">
        <v>0</v>
      </c>
      <c r="H246" s="86">
        <v>0</v>
      </c>
      <c r="I246" s="86">
        <v>0</v>
      </c>
      <c r="J246" s="86">
        <v>0</v>
      </c>
      <c r="K246" s="86">
        <v>0</v>
      </c>
      <c r="L246" s="86">
        <v>0</v>
      </c>
      <c r="M246" s="86">
        <v>0</v>
      </c>
      <c r="N246" s="86">
        <v>0</v>
      </c>
      <c r="O246" s="86">
        <v>0</v>
      </c>
      <c r="P246" s="86">
        <v>0</v>
      </c>
      <c r="Q246" s="86">
        <v>0</v>
      </c>
      <c r="R246" s="86">
        <v>0</v>
      </c>
      <c r="S246" s="86">
        <v>0</v>
      </c>
      <c r="T246" s="86">
        <v>0</v>
      </c>
      <c r="U246" s="86">
        <v>0</v>
      </c>
      <c r="V246" s="86">
        <v>0</v>
      </c>
      <c r="W246" s="86">
        <v>0</v>
      </c>
      <c r="X246" s="86">
        <v>0</v>
      </c>
      <c r="Y246" s="86">
        <v>0</v>
      </c>
      <c r="Z246" s="86">
        <v>0</v>
      </c>
      <c r="AA246" s="86">
        <v>0</v>
      </c>
      <c r="AB246" s="86">
        <v>0</v>
      </c>
      <c r="AC246" s="86">
        <v>0</v>
      </c>
      <c r="AD246" s="86">
        <v>0</v>
      </c>
      <c r="AE246" s="86">
        <v>0</v>
      </c>
      <c r="AF246" s="86">
        <v>0</v>
      </c>
      <c r="AG246" s="86">
        <v>3.5110000000000001</v>
      </c>
      <c r="AH246" s="86">
        <v>5.2729999999999997</v>
      </c>
      <c r="AI246" s="86">
        <v>0</v>
      </c>
      <c r="AJ246" s="86">
        <v>3.8400000000000001E-3</v>
      </c>
      <c r="AK246" s="86">
        <v>0</v>
      </c>
      <c r="AL246" s="86">
        <v>0.126</v>
      </c>
      <c r="AM246" s="86">
        <v>332.77499999999998</v>
      </c>
      <c r="AO246" s="86">
        <v>8.9768399999999993</v>
      </c>
      <c r="AP246" s="86">
        <v>341.75183999999996</v>
      </c>
      <c r="AQ246" s="86">
        <v>303.39999999999998</v>
      </c>
      <c r="AR246" s="86">
        <v>0</v>
      </c>
      <c r="AS246" s="86">
        <v>0</v>
      </c>
      <c r="AT246" s="97">
        <v>0.88777868759975076</v>
      </c>
      <c r="AX246" s="86">
        <v>3.637</v>
      </c>
      <c r="AY246" s="86">
        <v>0</v>
      </c>
      <c r="AZ246" s="86">
        <v>0</v>
      </c>
      <c r="BA246" s="86">
        <v>0</v>
      </c>
      <c r="BC246" s="86">
        <v>0</v>
      </c>
      <c r="BF246" s="86">
        <v>6.3E-2</v>
      </c>
      <c r="BG246" s="86">
        <v>0</v>
      </c>
      <c r="BH246" s="86">
        <v>0</v>
      </c>
      <c r="BI246" s="86">
        <v>5.27684</v>
      </c>
      <c r="BJ246" s="86">
        <v>3.637</v>
      </c>
      <c r="BK246" s="86">
        <v>0</v>
      </c>
      <c r="BL246" s="86">
        <v>0</v>
      </c>
      <c r="BM246" s="86">
        <v>332.77499999999998</v>
      </c>
      <c r="BN246" s="86">
        <v>0.9</v>
      </c>
      <c r="BO246" s="86">
        <v>0.43569999999999998</v>
      </c>
      <c r="BP246" s="86">
        <v>341.75183999999996</v>
      </c>
      <c r="BS246" s="98">
        <v>8.9479401193567846E-3</v>
      </c>
      <c r="BT246" s="98">
        <v>0.96369437250140333</v>
      </c>
      <c r="BU246" s="98">
        <v>1.0642225071853308E-2</v>
      </c>
      <c r="BV246" s="98">
        <v>1.6715462307386554E-2</v>
      </c>
      <c r="BX246" s="98">
        <v>0.99999999999999989</v>
      </c>
    </row>
    <row r="247" spans="1:76" x14ac:dyDescent="0.35">
      <c r="A247" s="96" t="s">
        <v>374</v>
      </c>
      <c r="B247" s="96" t="s">
        <v>375</v>
      </c>
      <c r="C247" s="86">
        <v>0</v>
      </c>
      <c r="D247" s="86">
        <v>0.52</v>
      </c>
      <c r="E247" s="86">
        <v>0</v>
      </c>
      <c r="F247" s="86">
        <v>0</v>
      </c>
      <c r="G247" s="86">
        <v>0</v>
      </c>
      <c r="H247" s="86">
        <v>0</v>
      </c>
      <c r="I247" s="86">
        <v>0</v>
      </c>
      <c r="J247" s="86">
        <v>0</v>
      </c>
      <c r="K247" s="86">
        <v>0</v>
      </c>
      <c r="L247" s="86">
        <v>0</v>
      </c>
      <c r="M247" s="86">
        <v>0</v>
      </c>
      <c r="N247" s="86">
        <v>0</v>
      </c>
      <c r="O247" s="86">
        <v>0</v>
      </c>
      <c r="P247" s="86">
        <v>10.432</v>
      </c>
      <c r="Q247" s="86">
        <v>0</v>
      </c>
      <c r="R247" s="86">
        <v>0</v>
      </c>
      <c r="S247" s="86">
        <v>0</v>
      </c>
      <c r="T247" s="86">
        <v>0</v>
      </c>
      <c r="U247" s="86">
        <v>0</v>
      </c>
      <c r="V247" s="86">
        <v>0</v>
      </c>
      <c r="W247" s="86">
        <v>0</v>
      </c>
      <c r="X247" s="86">
        <v>0</v>
      </c>
      <c r="Y247" s="86">
        <v>0</v>
      </c>
      <c r="Z247" s="86">
        <v>0</v>
      </c>
      <c r="AA247" s="86">
        <v>0</v>
      </c>
      <c r="AB247" s="86">
        <v>0</v>
      </c>
      <c r="AC247" s="86">
        <v>0</v>
      </c>
      <c r="AD247" s="86">
        <v>0</v>
      </c>
      <c r="AE247" s="86">
        <v>0</v>
      </c>
      <c r="AF247" s="86">
        <v>0</v>
      </c>
      <c r="AG247" s="86">
        <v>0</v>
      </c>
      <c r="AH247" s="86">
        <v>0</v>
      </c>
      <c r="AI247" s="86">
        <v>0</v>
      </c>
      <c r="AJ247" s="86">
        <v>0</v>
      </c>
      <c r="AK247" s="86">
        <v>0</v>
      </c>
      <c r="AL247" s="86">
        <v>0.13700000000000001</v>
      </c>
      <c r="AM247" s="86">
        <v>0</v>
      </c>
      <c r="AO247" s="86">
        <v>11.089</v>
      </c>
      <c r="AP247" s="86">
        <v>11.089</v>
      </c>
      <c r="AQ247" s="86">
        <v>8.34</v>
      </c>
      <c r="AR247" s="86">
        <v>0</v>
      </c>
      <c r="AS247" s="86">
        <v>0</v>
      </c>
      <c r="AT247" s="97">
        <v>0.75209667237803224</v>
      </c>
      <c r="AX247" s="86">
        <v>0.13700000000000001</v>
      </c>
      <c r="AY247" s="86">
        <v>0</v>
      </c>
      <c r="AZ247" s="86">
        <v>10.432</v>
      </c>
      <c r="BA247" s="86">
        <v>0</v>
      </c>
      <c r="BC247" s="86">
        <v>10.432</v>
      </c>
      <c r="BF247" s="86">
        <v>0.52</v>
      </c>
      <c r="BG247" s="86">
        <v>0</v>
      </c>
      <c r="BH247" s="86">
        <v>10.432</v>
      </c>
      <c r="BI247" s="86">
        <v>0</v>
      </c>
      <c r="BJ247" s="86">
        <v>0.13700000000000001</v>
      </c>
      <c r="BK247" s="86">
        <v>0</v>
      </c>
      <c r="BL247" s="86">
        <v>0</v>
      </c>
      <c r="BM247" s="86">
        <v>0</v>
      </c>
      <c r="BN247" s="86" t="s">
        <v>6</v>
      </c>
      <c r="BO247" s="86" t="s">
        <v>6</v>
      </c>
      <c r="BP247" s="86">
        <v>11.089</v>
      </c>
      <c r="BS247" s="98">
        <v>4.6893317702227433E-2</v>
      </c>
      <c r="BT247" s="98">
        <v>0</v>
      </c>
      <c r="BU247" s="98">
        <v>0.95310668229777262</v>
      </c>
      <c r="BV247" s="98">
        <v>0</v>
      </c>
      <c r="BX247" s="98">
        <v>1</v>
      </c>
    </row>
    <row r="248" spans="1:76" x14ac:dyDescent="0.35">
      <c r="A248" s="96" t="s">
        <v>374</v>
      </c>
      <c r="B248" s="96" t="s">
        <v>376</v>
      </c>
      <c r="C248" s="86">
        <v>0</v>
      </c>
      <c r="D248" s="86">
        <v>0.70399999999999996</v>
      </c>
      <c r="E248" s="86">
        <v>0</v>
      </c>
      <c r="F248" s="86">
        <v>0</v>
      </c>
      <c r="G248" s="86">
        <v>0</v>
      </c>
      <c r="H248" s="86">
        <v>0</v>
      </c>
      <c r="I248" s="86">
        <v>0</v>
      </c>
      <c r="J248" s="86">
        <v>0</v>
      </c>
      <c r="K248" s="86">
        <v>0</v>
      </c>
      <c r="L248" s="86">
        <v>0</v>
      </c>
      <c r="M248" s="86">
        <v>0</v>
      </c>
      <c r="N248" s="86">
        <v>0</v>
      </c>
      <c r="O248" s="86">
        <v>0</v>
      </c>
      <c r="P248" s="86">
        <v>9.4420000000000002</v>
      </c>
      <c r="Q248" s="86">
        <v>0</v>
      </c>
      <c r="R248" s="86">
        <v>0</v>
      </c>
      <c r="S248" s="86">
        <v>0</v>
      </c>
      <c r="T248" s="86">
        <v>0</v>
      </c>
      <c r="U248" s="86">
        <v>0</v>
      </c>
      <c r="V248" s="86">
        <v>0</v>
      </c>
      <c r="W248" s="86">
        <v>0</v>
      </c>
      <c r="X248" s="86">
        <v>0</v>
      </c>
      <c r="Y248" s="86">
        <v>0</v>
      </c>
      <c r="Z248" s="86">
        <v>0</v>
      </c>
      <c r="AA248" s="86">
        <v>0</v>
      </c>
      <c r="AB248" s="86">
        <v>0</v>
      </c>
      <c r="AC248" s="86">
        <v>0</v>
      </c>
      <c r="AD248" s="86">
        <v>0</v>
      </c>
      <c r="AE248" s="86">
        <v>0</v>
      </c>
      <c r="AF248" s="86">
        <v>0</v>
      </c>
      <c r="AG248" s="86">
        <v>0</v>
      </c>
      <c r="AH248" s="86">
        <v>0</v>
      </c>
      <c r="AI248" s="86">
        <v>0</v>
      </c>
      <c r="AJ248" s="86">
        <v>0</v>
      </c>
      <c r="AK248" s="86">
        <v>0</v>
      </c>
      <c r="AL248" s="86">
        <v>7.9000000000000001E-2</v>
      </c>
      <c r="AM248" s="86">
        <v>0</v>
      </c>
      <c r="AO248" s="86">
        <v>10.225000000000001</v>
      </c>
      <c r="AP248" s="86">
        <v>10.225000000000001</v>
      </c>
      <c r="AQ248" s="86">
        <v>6.96</v>
      </c>
      <c r="AR248" s="86">
        <v>0</v>
      </c>
      <c r="AS248" s="86">
        <v>0</v>
      </c>
      <c r="AT248" s="97">
        <v>0.68068459657701696</v>
      </c>
      <c r="AX248" s="86">
        <v>7.9000000000000001E-2</v>
      </c>
      <c r="AY248" s="86">
        <v>0</v>
      </c>
      <c r="AZ248" s="86">
        <v>9.4420000000000002</v>
      </c>
      <c r="BA248" s="86">
        <v>0</v>
      </c>
      <c r="BC248" s="86">
        <v>9.4420000000000002</v>
      </c>
      <c r="BF248" s="86">
        <v>0.70399999999999996</v>
      </c>
      <c r="BG248" s="86">
        <v>0</v>
      </c>
      <c r="BH248" s="86">
        <v>9.4420000000000002</v>
      </c>
      <c r="BI248" s="86">
        <v>0</v>
      </c>
      <c r="BJ248" s="86">
        <v>7.9000000000000001E-2</v>
      </c>
      <c r="BK248" s="86">
        <v>0</v>
      </c>
      <c r="BL248" s="86">
        <v>0</v>
      </c>
      <c r="BM248" s="86">
        <v>0</v>
      </c>
      <c r="BN248" s="86" t="s">
        <v>6</v>
      </c>
      <c r="BO248" s="86" t="s">
        <v>6</v>
      </c>
      <c r="BP248" s="86">
        <v>10.225000000000001</v>
      </c>
      <c r="BS248" s="98">
        <v>6.8850855745721251E-2</v>
      </c>
      <c r="BT248" s="98">
        <v>0</v>
      </c>
      <c r="BU248" s="98">
        <v>0.93114914425427864</v>
      </c>
      <c r="BV248" s="98">
        <v>0</v>
      </c>
      <c r="BX248" s="98">
        <v>0.99999999999999989</v>
      </c>
    </row>
    <row r="249" spans="1:76" x14ac:dyDescent="0.35">
      <c r="A249" s="96" t="s">
        <v>374</v>
      </c>
      <c r="B249" s="96" t="s">
        <v>377</v>
      </c>
      <c r="C249" s="86">
        <v>0</v>
      </c>
      <c r="D249" s="86">
        <v>6.0000000000000001E-3</v>
      </c>
      <c r="E249" s="86">
        <v>0</v>
      </c>
      <c r="F249" s="86">
        <v>0</v>
      </c>
      <c r="G249" s="86">
        <v>0</v>
      </c>
      <c r="H249" s="86">
        <v>0</v>
      </c>
      <c r="I249" s="86">
        <v>0</v>
      </c>
      <c r="J249" s="86">
        <v>0</v>
      </c>
      <c r="K249" s="86">
        <v>0</v>
      </c>
      <c r="L249" s="86">
        <v>0</v>
      </c>
      <c r="M249" s="86">
        <v>0</v>
      </c>
      <c r="N249" s="86">
        <v>0</v>
      </c>
      <c r="O249" s="86">
        <v>0</v>
      </c>
      <c r="P249" s="86">
        <v>2.5670000000000002</v>
      </c>
      <c r="Q249" s="86">
        <v>0</v>
      </c>
      <c r="R249" s="86">
        <v>0</v>
      </c>
      <c r="S249" s="86">
        <v>0</v>
      </c>
      <c r="T249" s="86">
        <v>0</v>
      </c>
      <c r="U249" s="86">
        <v>0</v>
      </c>
      <c r="V249" s="86">
        <v>0</v>
      </c>
      <c r="W249" s="86">
        <v>0</v>
      </c>
      <c r="X249" s="86">
        <v>0</v>
      </c>
      <c r="Y249" s="86">
        <v>0</v>
      </c>
      <c r="Z249" s="86">
        <v>0</v>
      </c>
      <c r="AA249" s="86">
        <v>0</v>
      </c>
      <c r="AB249" s="86">
        <v>0</v>
      </c>
      <c r="AC249" s="86">
        <v>0</v>
      </c>
      <c r="AD249" s="86">
        <v>0</v>
      </c>
      <c r="AE249" s="86">
        <v>0</v>
      </c>
      <c r="AF249" s="86">
        <v>0</v>
      </c>
      <c r="AG249" s="86">
        <v>0</v>
      </c>
      <c r="AH249" s="86">
        <v>0</v>
      </c>
      <c r="AI249" s="86">
        <v>0</v>
      </c>
      <c r="AJ249" s="86">
        <v>0</v>
      </c>
      <c r="AK249" s="86">
        <v>0</v>
      </c>
      <c r="AL249" s="86">
        <v>4.5999999999999999E-2</v>
      </c>
      <c r="AM249" s="86">
        <v>0</v>
      </c>
      <c r="AO249" s="86">
        <v>2.6189999999999998</v>
      </c>
      <c r="AP249" s="86">
        <v>2.6189999999999998</v>
      </c>
      <c r="AQ249" s="86">
        <v>2.1259999999999999</v>
      </c>
      <c r="AR249" s="86">
        <v>0</v>
      </c>
      <c r="AS249" s="86">
        <v>0</v>
      </c>
      <c r="AT249" s="97">
        <v>0.81176021382206953</v>
      </c>
      <c r="AX249" s="86">
        <v>4.5999999999999999E-2</v>
      </c>
      <c r="AY249" s="86">
        <v>0</v>
      </c>
      <c r="AZ249" s="86">
        <v>2.5670000000000002</v>
      </c>
      <c r="BA249" s="86">
        <v>0</v>
      </c>
      <c r="BC249" s="86">
        <v>2.5670000000000002</v>
      </c>
      <c r="BF249" s="86">
        <v>6.0000000000000001E-3</v>
      </c>
      <c r="BG249" s="86">
        <v>0</v>
      </c>
      <c r="BH249" s="86">
        <v>2.5670000000000002</v>
      </c>
      <c r="BI249" s="86">
        <v>0</v>
      </c>
      <c r="BJ249" s="86">
        <v>4.5999999999999999E-2</v>
      </c>
      <c r="BK249" s="86">
        <v>0</v>
      </c>
      <c r="BL249" s="86">
        <v>0</v>
      </c>
      <c r="BM249" s="86">
        <v>0</v>
      </c>
      <c r="BN249" s="86" t="s">
        <v>6</v>
      </c>
      <c r="BO249" s="86" t="s">
        <v>6</v>
      </c>
      <c r="BP249" s="86">
        <v>2.6189999999999998</v>
      </c>
      <c r="BS249" s="98">
        <v>2.2909507445589921E-3</v>
      </c>
      <c r="BT249" s="98">
        <v>0</v>
      </c>
      <c r="BU249" s="98">
        <v>0.99770904925544113</v>
      </c>
      <c r="BV249" s="98">
        <v>0</v>
      </c>
      <c r="BX249" s="98">
        <v>1.0000000000000002</v>
      </c>
    </row>
    <row r="250" spans="1:76" x14ac:dyDescent="0.35">
      <c r="A250" s="96" t="s">
        <v>374</v>
      </c>
      <c r="B250" s="96" t="s">
        <v>378</v>
      </c>
      <c r="C250" s="86">
        <v>0</v>
      </c>
      <c r="D250" s="86">
        <v>0.19800000000000001</v>
      </c>
      <c r="E250" s="86">
        <v>0</v>
      </c>
      <c r="F250" s="86">
        <v>0</v>
      </c>
      <c r="G250" s="86">
        <v>0</v>
      </c>
      <c r="H250" s="86">
        <v>0</v>
      </c>
      <c r="I250" s="86">
        <v>0</v>
      </c>
      <c r="J250" s="86">
        <v>0</v>
      </c>
      <c r="K250" s="86">
        <v>0</v>
      </c>
      <c r="L250" s="86">
        <v>0</v>
      </c>
      <c r="M250" s="86">
        <v>0</v>
      </c>
      <c r="N250" s="86">
        <v>0</v>
      </c>
      <c r="O250" s="86">
        <v>0</v>
      </c>
      <c r="P250" s="86">
        <v>33.15</v>
      </c>
      <c r="Q250" s="86">
        <v>0</v>
      </c>
      <c r="R250" s="86">
        <v>0.34</v>
      </c>
      <c r="S250" s="86">
        <v>0</v>
      </c>
      <c r="T250" s="86">
        <v>0</v>
      </c>
      <c r="U250" s="86">
        <v>0</v>
      </c>
      <c r="V250" s="86">
        <v>0</v>
      </c>
      <c r="W250" s="86">
        <v>0</v>
      </c>
      <c r="X250" s="86">
        <v>0</v>
      </c>
      <c r="Y250" s="86">
        <v>0</v>
      </c>
      <c r="Z250" s="86">
        <v>0</v>
      </c>
      <c r="AA250" s="86">
        <v>0</v>
      </c>
      <c r="AB250" s="86">
        <v>0</v>
      </c>
      <c r="AC250" s="86">
        <v>0</v>
      </c>
      <c r="AD250" s="86">
        <v>0</v>
      </c>
      <c r="AE250" s="86">
        <v>0</v>
      </c>
      <c r="AF250" s="86">
        <v>0</v>
      </c>
      <c r="AG250" s="86">
        <v>0</v>
      </c>
      <c r="AH250" s="86">
        <v>0</v>
      </c>
      <c r="AI250" s="86">
        <v>0</v>
      </c>
      <c r="AJ250" s="86">
        <v>0</v>
      </c>
      <c r="AK250" s="86">
        <v>0</v>
      </c>
      <c r="AL250" s="86">
        <v>0.51900000000000002</v>
      </c>
      <c r="AM250" s="86">
        <v>0</v>
      </c>
      <c r="AO250" s="86">
        <v>34.207000000000001</v>
      </c>
      <c r="AP250" s="86">
        <v>34.207000000000001</v>
      </c>
      <c r="AQ250" s="86">
        <v>27.12</v>
      </c>
      <c r="AR250" s="86">
        <v>0</v>
      </c>
      <c r="AS250" s="86">
        <v>0</v>
      </c>
      <c r="AT250" s="97">
        <v>0.79282018300347878</v>
      </c>
      <c r="AX250" s="86">
        <v>0.51900000000000002</v>
      </c>
      <c r="AY250" s="86">
        <v>0</v>
      </c>
      <c r="AZ250" s="86">
        <v>33.15</v>
      </c>
      <c r="BA250" s="86">
        <v>0.34</v>
      </c>
      <c r="BC250" s="86">
        <v>33.49</v>
      </c>
      <c r="BF250" s="86">
        <v>0.19800000000000001</v>
      </c>
      <c r="BG250" s="86">
        <v>0</v>
      </c>
      <c r="BH250" s="86">
        <v>33.49</v>
      </c>
      <c r="BI250" s="86">
        <v>0</v>
      </c>
      <c r="BJ250" s="86">
        <v>0.51900000000000002</v>
      </c>
      <c r="BK250" s="86">
        <v>0</v>
      </c>
      <c r="BL250" s="86">
        <v>0</v>
      </c>
      <c r="BM250" s="86">
        <v>0</v>
      </c>
      <c r="BN250" s="86" t="s">
        <v>6</v>
      </c>
      <c r="BO250" s="86" t="s">
        <v>6</v>
      </c>
      <c r="BP250" s="86">
        <v>34.207000000000001</v>
      </c>
      <c r="BS250" s="98">
        <v>5.7882889467068144E-3</v>
      </c>
      <c r="BT250" s="98">
        <v>0</v>
      </c>
      <c r="BU250" s="98">
        <v>0.9942117110532932</v>
      </c>
      <c r="BV250" s="98">
        <v>0</v>
      </c>
      <c r="BX250" s="98">
        <v>1</v>
      </c>
    </row>
    <row r="251" spans="1:76" x14ac:dyDescent="0.35">
      <c r="A251" s="96" t="s">
        <v>374</v>
      </c>
      <c r="B251" s="96" t="s">
        <v>379</v>
      </c>
      <c r="C251" s="86">
        <v>0</v>
      </c>
      <c r="D251" s="86">
        <v>0.13200000000000001</v>
      </c>
      <c r="E251" s="86">
        <v>0</v>
      </c>
      <c r="F251" s="86">
        <v>0</v>
      </c>
      <c r="G251" s="86">
        <v>0</v>
      </c>
      <c r="H251" s="86">
        <v>0</v>
      </c>
      <c r="I251" s="86">
        <v>0</v>
      </c>
      <c r="J251" s="86">
        <v>0</v>
      </c>
      <c r="K251" s="86">
        <v>0</v>
      </c>
      <c r="L251" s="86">
        <v>0</v>
      </c>
      <c r="M251" s="86">
        <v>0</v>
      </c>
      <c r="N251" s="86">
        <v>15.5</v>
      </c>
      <c r="O251" s="86">
        <v>0</v>
      </c>
      <c r="P251" s="86">
        <v>0</v>
      </c>
      <c r="Q251" s="86">
        <v>0</v>
      </c>
      <c r="R251" s="86">
        <v>0</v>
      </c>
      <c r="S251" s="86">
        <v>0</v>
      </c>
      <c r="T251" s="86">
        <v>0</v>
      </c>
      <c r="U251" s="86">
        <v>0</v>
      </c>
      <c r="V251" s="86">
        <v>0</v>
      </c>
      <c r="W251" s="86">
        <v>0</v>
      </c>
      <c r="X251" s="86">
        <v>0</v>
      </c>
      <c r="Y251" s="86">
        <v>0</v>
      </c>
      <c r="Z251" s="86">
        <v>0</v>
      </c>
      <c r="AA251" s="86">
        <v>0</v>
      </c>
      <c r="AB251" s="86">
        <v>0</v>
      </c>
      <c r="AC251" s="86">
        <v>0</v>
      </c>
      <c r="AD251" s="86">
        <v>0</v>
      </c>
      <c r="AE251" s="86">
        <v>0</v>
      </c>
      <c r="AF251" s="86">
        <v>0</v>
      </c>
      <c r="AG251" s="86">
        <v>0</v>
      </c>
      <c r="AH251" s="86">
        <v>0</v>
      </c>
      <c r="AI251" s="86">
        <v>0</v>
      </c>
      <c r="AJ251" s="86">
        <v>0</v>
      </c>
      <c r="AK251" s="86">
        <v>0</v>
      </c>
      <c r="AL251" s="86">
        <v>0.223</v>
      </c>
      <c r="AM251" s="86">
        <v>0</v>
      </c>
      <c r="AO251" s="86">
        <v>15.855</v>
      </c>
      <c r="AP251" s="86">
        <v>15.855</v>
      </c>
      <c r="AQ251" s="86">
        <v>9.93</v>
      </c>
      <c r="AR251" s="86">
        <v>0</v>
      </c>
      <c r="AS251" s="86">
        <v>0</v>
      </c>
      <c r="AT251" s="97">
        <v>0.62630085146641434</v>
      </c>
      <c r="AX251" s="86">
        <v>0.223</v>
      </c>
      <c r="AY251" s="86">
        <v>0</v>
      </c>
      <c r="AZ251" s="86">
        <v>15.5</v>
      </c>
      <c r="BA251" s="86">
        <v>0</v>
      </c>
      <c r="BC251" s="86">
        <v>15.5</v>
      </c>
      <c r="BF251" s="86">
        <v>0.13200000000000001</v>
      </c>
      <c r="BG251" s="86">
        <v>0</v>
      </c>
      <c r="BH251" s="86">
        <v>15.5</v>
      </c>
      <c r="BI251" s="86">
        <v>0</v>
      </c>
      <c r="BJ251" s="86">
        <v>0.223</v>
      </c>
      <c r="BK251" s="86">
        <v>0</v>
      </c>
      <c r="BL251" s="86">
        <v>0</v>
      </c>
      <c r="BM251" s="86">
        <v>0</v>
      </c>
      <c r="BN251" s="86" t="s">
        <v>6</v>
      </c>
      <c r="BO251" s="86" t="s">
        <v>6</v>
      </c>
      <c r="BP251" s="86">
        <v>15.855</v>
      </c>
      <c r="BS251" s="98">
        <v>8.3254493850520341E-3</v>
      </c>
      <c r="BT251" s="98">
        <v>0</v>
      </c>
      <c r="BU251" s="98">
        <v>0.99167455061494802</v>
      </c>
      <c r="BV251" s="98">
        <v>0</v>
      </c>
      <c r="BX251" s="98">
        <v>1</v>
      </c>
    </row>
    <row r="252" spans="1:76" x14ac:dyDescent="0.35">
      <c r="A252" s="96" t="s">
        <v>374</v>
      </c>
      <c r="B252" s="96" t="s">
        <v>380</v>
      </c>
      <c r="C252" s="86">
        <v>0</v>
      </c>
      <c r="D252" s="86">
        <v>0.02</v>
      </c>
      <c r="E252" s="86">
        <v>0</v>
      </c>
      <c r="F252" s="86">
        <v>0</v>
      </c>
      <c r="G252" s="86">
        <v>0</v>
      </c>
      <c r="H252" s="86">
        <v>0</v>
      </c>
      <c r="I252" s="86">
        <v>0</v>
      </c>
      <c r="J252" s="86">
        <v>0</v>
      </c>
      <c r="K252" s="86">
        <v>0</v>
      </c>
      <c r="L252" s="86">
        <v>1</v>
      </c>
      <c r="M252" s="86">
        <v>0</v>
      </c>
      <c r="N252" s="86">
        <v>0</v>
      </c>
      <c r="O252" s="86">
        <v>0</v>
      </c>
      <c r="P252" s="86">
        <v>0</v>
      </c>
      <c r="Q252" s="86">
        <v>0</v>
      </c>
      <c r="R252" s="86">
        <v>4.2</v>
      </c>
      <c r="S252" s="86">
        <v>2.7</v>
      </c>
      <c r="T252" s="86">
        <v>0</v>
      </c>
      <c r="U252" s="86">
        <v>0</v>
      </c>
      <c r="V252" s="86">
        <v>0</v>
      </c>
      <c r="W252" s="86">
        <v>0</v>
      </c>
      <c r="X252" s="86">
        <v>0</v>
      </c>
      <c r="Y252" s="86">
        <v>0</v>
      </c>
      <c r="Z252" s="86">
        <v>0</v>
      </c>
      <c r="AA252" s="86">
        <v>0</v>
      </c>
      <c r="AB252" s="86">
        <v>0</v>
      </c>
      <c r="AC252" s="86">
        <v>0</v>
      </c>
      <c r="AD252" s="86">
        <v>0</v>
      </c>
      <c r="AE252" s="86">
        <v>0</v>
      </c>
      <c r="AF252" s="86">
        <v>0</v>
      </c>
      <c r="AG252" s="86">
        <v>0</v>
      </c>
      <c r="AH252" s="86">
        <v>0</v>
      </c>
      <c r="AI252" s="86">
        <v>0</v>
      </c>
      <c r="AJ252" s="86">
        <v>0</v>
      </c>
      <c r="AK252" s="86">
        <v>0</v>
      </c>
      <c r="AL252" s="86">
        <v>7.8E-2</v>
      </c>
      <c r="AM252" s="86">
        <v>0</v>
      </c>
      <c r="AO252" s="86">
        <v>7.9980000000000011</v>
      </c>
      <c r="AP252" s="86">
        <v>7.9980000000000011</v>
      </c>
      <c r="AQ252" s="86">
        <v>5.48</v>
      </c>
      <c r="AR252" s="86">
        <v>0</v>
      </c>
      <c r="AS252" s="86">
        <v>0</v>
      </c>
      <c r="AT252" s="97">
        <v>0.68517129282320577</v>
      </c>
      <c r="AX252" s="86">
        <v>7.8E-2</v>
      </c>
      <c r="AY252" s="86">
        <v>0</v>
      </c>
      <c r="AZ252" s="86">
        <v>0</v>
      </c>
      <c r="BA252" s="86">
        <v>6.9</v>
      </c>
      <c r="BC252" s="86">
        <v>7.9</v>
      </c>
      <c r="BF252" s="86">
        <v>0.02</v>
      </c>
      <c r="BG252" s="86">
        <v>0</v>
      </c>
      <c r="BH252" s="86">
        <v>6.9</v>
      </c>
      <c r="BI252" s="86">
        <v>1</v>
      </c>
      <c r="BJ252" s="86">
        <v>7.8E-2</v>
      </c>
      <c r="BK252" s="86">
        <v>0</v>
      </c>
      <c r="BL252" s="86">
        <v>0</v>
      </c>
      <c r="BM252" s="86">
        <v>0</v>
      </c>
      <c r="BN252" s="86" t="s">
        <v>6</v>
      </c>
      <c r="BO252" s="86" t="s">
        <v>6</v>
      </c>
      <c r="BP252" s="86">
        <v>7.9980000000000002</v>
      </c>
      <c r="BS252" s="98">
        <v>2.5006251562890722E-3</v>
      </c>
      <c r="BT252" s="98">
        <v>0</v>
      </c>
      <c r="BU252" s="98">
        <v>0.87246811702925742</v>
      </c>
      <c r="BV252" s="98">
        <v>0.12503125781445362</v>
      </c>
      <c r="BX252" s="98">
        <v>1.0000000000000002</v>
      </c>
    </row>
    <row r="253" spans="1:76" x14ac:dyDescent="0.35">
      <c r="A253" s="96" t="s">
        <v>374</v>
      </c>
      <c r="B253" s="96" t="s">
        <v>381</v>
      </c>
      <c r="C253" s="86">
        <v>0</v>
      </c>
      <c r="D253" s="86">
        <v>0.1</v>
      </c>
      <c r="E253" s="86">
        <v>0</v>
      </c>
      <c r="F253" s="86">
        <v>0</v>
      </c>
      <c r="G253" s="86">
        <v>0</v>
      </c>
      <c r="H253" s="86">
        <v>0</v>
      </c>
      <c r="I253" s="86">
        <v>0</v>
      </c>
      <c r="J253" s="86">
        <v>0</v>
      </c>
      <c r="K253" s="86">
        <v>0</v>
      </c>
      <c r="L253" s="86">
        <v>0</v>
      </c>
      <c r="M253" s="86">
        <v>0</v>
      </c>
      <c r="N253" s="86">
        <v>0</v>
      </c>
      <c r="O253" s="86">
        <v>0</v>
      </c>
      <c r="P253" s="86">
        <v>3.32</v>
      </c>
      <c r="Q253" s="86">
        <v>7.5380000000000003</v>
      </c>
      <c r="R253" s="86">
        <v>0.47099999999999997</v>
      </c>
      <c r="S253" s="86">
        <v>4.4800000000000004</v>
      </c>
      <c r="T253" s="86">
        <v>0</v>
      </c>
      <c r="U253" s="86">
        <v>0</v>
      </c>
      <c r="V253" s="86">
        <v>0</v>
      </c>
      <c r="W253" s="86">
        <v>0</v>
      </c>
      <c r="X253" s="86">
        <v>0</v>
      </c>
      <c r="Y253" s="86">
        <v>0</v>
      </c>
      <c r="Z253" s="86">
        <v>0</v>
      </c>
      <c r="AA253" s="86">
        <v>0</v>
      </c>
      <c r="AB253" s="86">
        <v>0</v>
      </c>
      <c r="AC253" s="86">
        <v>0</v>
      </c>
      <c r="AD253" s="86">
        <v>0</v>
      </c>
      <c r="AE253" s="86">
        <v>0</v>
      </c>
      <c r="AF253" s="86">
        <v>0</v>
      </c>
      <c r="AG253" s="86">
        <v>0</v>
      </c>
      <c r="AH253" s="86">
        <v>0</v>
      </c>
      <c r="AI253" s="86">
        <v>0</v>
      </c>
      <c r="AJ253" s="86">
        <v>0</v>
      </c>
      <c r="AK253" s="86">
        <v>0</v>
      </c>
      <c r="AL253" s="86">
        <v>0.316</v>
      </c>
      <c r="AM253" s="86">
        <v>0</v>
      </c>
      <c r="AO253" s="86">
        <v>16.225000000000001</v>
      </c>
      <c r="AP253" s="86">
        <v>16.225000000000001</v>
      </c>
      <c r="AQ253" s="86">
        <v>12.96</v>
      </c>
      <c r="AR253" s="86">
        <v>0</v>
      </c>
      <c r="AS253" s="86">
        <v>0</v>
      </c>
      <c r="AT253" s="97">
        <v>0.79876733436055469</v>
      </c>
      <c r="AX253" s="86">
        <v>0.316</v>
      </c>
      <c r="AY253" s="86">
        <v>0</v>
      </c>
      <c r="AZ253" s="86">
        <v>10.858000000000001</v>
      </c>
      <c r="BA253" s="86">
        <v>4.9510000000000005</v>
      </c>
      <c r="BC253" s="86">
        <v>15.809000000000001</v>
      </c>
      <c r="BF253" s="86">
        <v>0.1</v>
      </c>
      <c r="BG253" s="86">
        <v>0</v>
      </c>
      <c r="BH253" s="86">
        <v>15.809000000000001</v>
      </c>
      <c r="BI253" s="86">
        <v>0</v>
      </c>
      <c r="BJ253" s="86">
        <v>0.316</v>
      </c>
      <c r="BK253" s="86">
        <v>0</v>
      </c>
      <c r="BL253" s="86">
        <v>0</v>
      </c>
      <c r="BM253" s="86">
        <v>0</v>
      </c>
      <c r="BN253" s="86" t="s">
        <v>6</v>
      </c>
      <c r="BO253" s="86" t="s">
        <v>6</v>
      </c>
      <c r="BP253" s="86">
        <v>16.225000000000001</v>
      </c>
      <c r="BS253" s="98">
        <v>6.1633281972265025E-3</v>
      </c>
      <c r="BT253" s="98">
        <v>0</v>
      </c>
      <c r="BU253" s="98">
        <v>0.99383667180277346</v>
      </c>
      <c r="BV253" s="98">
        <v>0</v>
      </c>
      <c r="BX253" s="98">
        <v>1</v>
      </c>
    </row>
    <row r="254" spans="1:76" x14ac:dyDescent="0.35">
      <c r="A254" s="96" t="s">
        <v>374</v>
      </c>
      <c r="B254" s="96" t="s">
        <v>382</v>
      </c>
      <c r="C254" s="86">
        <v>0</v>
      </c>
      <c r="D254" s="86">
        <v>0.26700000000000002</v>
      </c>
      <c r="E254" s="86">
        <v>0</v>
      </c>
      <c r="F254" s="86">
        <v>0</v>
      </c>
      <c r="G254" s="86">
        <v>0</v>
      </c>
      <c r="H254" s="86">
        <v>0</v>
      </c>
      <c r="I254" s="86">
        <v>0</v>
      </c>
      <c r="J254" s="86">
        <v>0</v>
      </c>
      <c r="K254" s="86">
        <v>0</v>
      </c>
      <c r="L254" s="86">
        <v>0</v>
      </c>
      <c r="M254" s="86">
        <v>0</v>
      </c>
      <c r="N254" s="86">
        <v>0</v>
      </c>
      <c r="O254" s="86">
        <v>0</v>
      </c>
      <c r="P254" s="86">
        <v>34.343000000000004</v>
      </c>
      <c r="Q254" s="86">
        <v>0</v>
      </c>
      <c r="R254" s="86">
        <v>0</v>
      </c>
      <c r="S254" s="86">
        <v>0</v>
      </c>
      <c r="T254" s="86">
        <v>0</v>
      </c>
      <c r="U254" s="86">
        <v>0</v>
      </c>
      <c r="V254" s="86">
        <v>0</v>
      </c>
      <c r="W254" s="86">
        <v>0</v>
      </c>
      <c r="X254" s="86">
        <v>0</v>
      </c>
      <c r="Y254" s="86">
        <v>0</v>
      </c>
      <c r="Z254" s="86">
        <v>0</v>
      </c>
      <c r="AA254" s="86">
        <v>0</v>
      </c>
      <c r="AB254" s="86">
        <v>0</v>
      </c>
      <c r="AC254" s="86">
        <v>0</v>
      </c>
      <c r="AD254" s="86">
        <v>0</v>
      </c>
      <c r="AE254" s="86">
        <v>0</v>
      </c>
      <c r="AF254" s="86">
        <v>0</v>
      </c>
      <c r="AG254" s="86">
        <v>0</v>
      </c>
      <c r="AH254" s="86">
        <v>0</v>
      </c>
      <c r="AI254" s="86">
        <v>0</v>
      </c>
      <c r="AJ254" s="86">
        <v>0</v>
      </c>
      <c r="AK254" s="86">
        <v>0</v>
      </c>
      <c r="AL254" s="86">
        <v>0.38100000000000001</v>
      </c>
      <c r="AM254" s="86">
        <v>0</v>
      </c>
      <c r="AO254" s="86">
        <v>34.991000000000007</v>
      </c>
      <c r="AP254" s="86">
        <v>34.991000000000007</v>
      </c>
      <c r="AQ254" s="86">
        <v>30.36</v>
      </c>
      <c r="AR254" s="86">
        <v>0</v>
      </c>
      <c r="AS254" s="86">
        <v>0</v>
      </c>
      <c r="AT254" s="97">
        <v>0.86765168186104979</v>
      </c>
      <c r="AX254" s="86">
        <v>0.38100000000000001</v>
      </c>
      <c r="AY254" s="86">
        <v>0</v>
      </c>
      <c r="AZ254" s="86">
        <v>34.343000000000004</v>
      </c>
      <c r="BA254" s="86">
        <v>0</v>
      </c>
      <c r="BC254" s="86">
        <v>34.343000000000004</v>
      </c>
      <c r="BF254" s="86">
        <v>0.26700000000000002</v>
      </c>
      <c r="BG254" s="86">
        <v>0</v>
      </c>
      <c r="BH254" s="86">
        <v>34.343000000000004</v>
      </c>
      <c r="BI254" s="86">
        <v>0</v>
      </c>
      <c r="BJ254" s="86">
        <v>0.38100000000000001</v>
      </c>
      <c r="BK254" s="86">
        <v>0</v>
      </c>
      <c r="BL254" s="86">
        <v>0</v>
      </c>
      <c r="BM254" s="86">
        <v>0</v>
      </c>
      <c r="BN254" s="86" t="s">
        <v>6</v>
      </c>
      <c r="BO254" s="86" t="s">
        <v>6</v>
      </c>
      <c r="BP254" s="86">
        <v>34.991000000000007</v>
      </c>
      <c r="BS254" s="98">
        <v>7.6305335657740553E-3</v>
      </c>
      <c r="BT254" s="98">
        <v>0</v>
      </c>
      <c r="BU254" s="98">
        <v>0.99236946643422586</v>
      </c>
      <c r="BV254" s="98">
        <v>0</v>
      </c>
      <c r="BX254" s="98">
        <v>0.99999999999999989</v>
      </c>
    </row>
    <row r="255" spans="1:76" x14ac:dyDescent="0.35">
      <c r="A255" s="96" t="s">
        <v>374</v>
      </c>
      <c r="B255" s="96" t="s">
        <v>383</v>
      </c>
      <c r="C255" s="86">
        <v>0</v>
      </c>
      <c r="D255" s="86">
        <v>0.14499999999999999</v>
      </c>
      <c r="E255" s="86">
        <v>0</v>
      </c>
      <c r="F255" s="86">
        <v>0</v>
      </c>
      <c r="G255" s="86">
        <v>0</v>
      </c>
      <c r="H255" s="86">
        <v>0</v>
      </c>
      <c r="I255" s="86">
        <v>0</v>
      </c>
      <c r="J255" s="86">
        <v>0</v>
      </c>
      <c r="K255" s="86">
        <v>0</v>
      </c>
      <c r="L255" s="86">
        <v>0</v>
      </c>
      <c r="M255" s="86">
        <v>0</v>
      </c>
      <c r="N255" s="86">
        <v>4.0369999999999999</v>
      </c>
      <c r="O255" s="86">
        <v>0</v>
      </c>
      <c r="P255" s="86">
        <v>7.9960000000000004</v>
      </c>
      <c r="Q255" s="86">
        <v>0</v>
      </c>
      <c r="R255" s="86">
        <v>0</v>
      </c>
      <c r="S255" s="86">
        <v>0</v>
      </c>
      <c r="T255" s="86">
        <v>0</v>
      </c>
      <c r="U255" s="86">
        <v>0</v>
      </c>
      <c r="V255" s="86">
        <v>0</v>
      </c>
      <c r="W255" s="86">
        <v>0</v>
      </c>
      <c r="X255" s="86">
        <v>0</v>
      </c>
      <c r="Y255" s="86">
        <v>0</v>
      </c>
      <c r="Z255" s="86">
        <v>0</v>
      </c>
      <c r="AA255" s="86">
        <v>0</v>
      </c>
      <c r="AB255" s="86">
        <v>0</v>
      </c>
      <c r="AC255" s="86">
        <v>0</v>
      </c>
      <c r="AD255" s="86">
        <v>0</v>
      </c>
      <c r="AE255" s="86">
        <v>0</v>
      </c>
      <c r="AF255" s="86">
        <v>0</v>
      </c>
      <c r="AG255" s="86">
        <v>0</v>
      </c>
      <c r="AH255" s="86">
        <v>0</v>
      </c>
      <c r="AI255" s="86">
        <v>0</v>
      </c>
      <c r="AJ255" s="86">
        <v>0</v>
      </c>
      <c r="AK255" s="86">
        <v>0</v>
      </c>
      <c r="AL255" s="86">
        <v>0.20100000000000001</v>
      </c>
      <c r="AM255" s="86">
        <v>0</v>
      </c>
      <c r="AO255" s="86">
        <v>12.379000000000001</v>
      </c>
      <c r="AP255" s="86">
        <v>12.379000000000001</v>
      </c>
      <c r="AQ255" s="86">
        <v>7.63</v>
      </c>
      <c r="AR255" s="86">
        <v>0</v>
      </c>
      <c r="AS255" s="86">
        <v>0</v>
      </c>
      <c r="AT255" s="97">
        <v>0.61636642701349054</v>
      </c>
      <c r="AX255" s="86">
        <v>0.20100000000000001</v>
      </c>
      <c r="AY255" s="86">
        <v>0</v>
      </c>
      <c r="AZ255" s="86">
        <v>12.033000000000001</v>
      </c>
      <c r="BA255" s="86">
        <v>0</v>
      </c>
      <c r="BC255" s="86">
        <v>12.033000000000001</v>
      </c>
      <c r="BF255" s="86">
        <v>0.14499999999999999</v>
      </c>
      <c r="BG255" s="86">
        <v>0</v>
      </c>
      <c r="BH255" s="86">
        <v>12.033000000000001</v>
      </c>
      <c r="BI255" s="86">
        <v>0</v>
      </c>
      <c r="BJ255" s="86">
        <v>0.20100000000000001</v>
      </c>
      <c r="BK255" s="86">
        <v>0</v>
      </c>
      <c r="BL255" s="86">
        <v>0</v>
      </c>
      <c r="BM255" s="86">
        <v>0</v>
      </c>
      <c r="BN255" s="86" t="s">
        <v>6</v>
      </c>
      <c r="BO255" s="86" t="s">
        <v>6</v>
      </c>
      <c r="BP255" s="86">
        <v>12.379000000000001</v>
      </c>
      <c r="BS255" s="98">
        <v>1.1713385572340251E-2</v>
      </c>
      <c r="BT255" s="98">
        <v>0</v>
      </c>
      <c r="BU255" s="98">
        <v>0.98828661442765975</v>
      </c>
      <c r="BV255" s="98">
        <v>0</v>
      </c>
      <c r="BX255" s="98">
        <v>1</v>
      </c>
    </row>
    <row r="256" spans="1:76" x14ac:dyDescent="0.35">
      <c r="A256" s="96" t="s">
        <v>374</v>
      </c>
      <c r="B256" s="96" t="s">
        <v>384</v>
      </c>
      <c r="C256" s="86">
        <v>0</v>
      </c>
      <c r="D256" s="86">
        <v>0.20699999999999999</v>
      </c>
      <c r="E256" s="86">
        <v>0</v>
      </c>
      <c r="F256" s="86">
        <v>0</v>
      </c>
      <c r="G256" s="86">
        <v>0</v>
      </c>
      <c r="H256" s="86">
        <v>0</v>
      </c>
      <c r="I256" s="86">
        <v>0</v>
      </c>
      <c r="J256" s="86">
        <v>0</v>
      </c>
      <c r="K256" s="86">
        <v>0</v>
      </c>
      <c r="L256" s="86">
        <v>0</v>
      </c>
      <c r="M256" s="86">
        <v>0</v>
      </c>
      <c r="N256" s="86">
        <v>5.4619999999999997</v>
      </c>
      <c r="O256" s="86">
        <v>0</v>
      </c>
      <c r="P256" s="86">
        <v>10</v>
      </c>
      <c r="Q256" s="86">
        <v>0</v>
      </c>
      <c r="R256" s="86">
        <v>0</v>
      </c>
      <c r="S256" s="86">
        <v>0</v>
      </c>
      <c r="T256" s="86">
        <v>0</v>
      </c>
      <c r="U256" s="86">
        <v>0</v>
      </c>
      <c r="V256" s="86">
        <v>0</v>
      </c>
      <c r="W256" s="86">
        <v>0</v>
      </c>
      <c r="X256" s="86">
        <v>0</v>
      </c>
      <c r="Y256" s="86">
        <v>0</v>
      </c>
      <c r="Z256" s="86">
        <v>0</v>
      </c>
      <c r="AA256" s="86">
        <v>0</v>
      </c>
      <c r="AB256" s="86">
        <v>0</v>
      </c>
      <c r="AC256" s="86">
        <v>0.33800000000000002</v>
      </c>
      <c r="AD256" s="86">
        <v>0</v>
      </c>
      <c r="AE256" s="86">
        <v>0</v>
      </c>
      <c r="AF256" s="86">
        <v>0</v>
      </c>
      <c r="AG256" s="86">
        <v>0</v>
      </c>
      <c r="AH256" s="86">
        <v>0</v>
      </c>
      <c r="AI256" s="86">
        <v>0</v>
      </c>
      <c r="AJ256" s="86">
        <v>0</v>
      </c>
      <c r="AK256" s="86">
        <v>0</v>
      </c>
      <c r="AL256" s="86">
        <v>0.26200000000000001</v>
      </c>
      <c r="AM256" s="86">
        <v>0</v>
      </c>
      <c r="AO256" s="86">
        <v>16.269000000000002</v>
      </c>
      <c r="AP256" s="86">
        <v>16.269000000000002</v>
      </c>
      <c r="AQ256" s="86">
        <v>11.26</v>
      </c>
      <c r="AR256" s="86">
        <v>0</v>
      </c>
      <c r="AS256" s="86">
        <v>0</v>
      </c>
      <c r="AT256" s="97">
        <v>0.69211383613006316</v>
      </c>
      <c r="AX256" s="86">
        <v>0.26200000000000001</v>
      </c>
      <c r="AY256" s="86">
        <v>0</v>
      </c>
      <c r="AZ256" s="86">
        <v>15.462</v>
      </c>
      <c r="BA256" s="86">
        <v>0</v>
      </c>
      <c r="BC256" s="86">
        <v>15.799999999999999</v>
      </c>
      <c r="BF256" s="86">
        <v>0.20699999999999999</v>
      </c>
      <c r="BG256" s="86">
        <v>0</v>
      </c>
      <c r="BH256" s="86">
        <v>15.799999999999999</v>
      </c>
      <c r="BI256" s="86">
        <v>0</v>
      </c>
      <c r="BJ256" s="86">
        <v>0.26200000000000001</v>
      </c>
      <c r="BK256" s="86">
        <v>0</v>
      </c>
      <c r="BL256" s="86">
        <v>0</v>
      </c>
      <c r="BM256" s="86">
        <v>0</v>
      </c>
      <c r="BN256" s="86" t="s">
        <v>6</v>
      </c>
      <c r="BO256" s="86" t="s">
        <v>6</v>
      </c>
      <c r="BP256" s="86">
        <v>16.268999999999998</v>
      </c>
      <c r="BS256" s="98">
        <v>1.2723584731698323E-2</v>
      </c>
      <c r="BT256" s="98">
        <v>0</v>
      </c>
      <c r="BU256" s="98">
        <v>0.98727641526830168</v>
      </c>
      <c r="BV256" s="98">
        <v>0</v>
      </c>
      <c r="BX256" s="98">
        <v>1</v>
      </c>
    </row>
    <row r="257" spans="1:76" x14ac:dyDescent="0.35">
      <c r="A257" s="96" t="s">
        <v>374</v>
      </c>
      <c r="B257" s="96" t="s">
        <v>385</v>
      </c>
      <c r="C257" s="86">
        <v>0</v>
      </c>
      <c r="D257" s="86">
        <v>2.8000000000000001E-2</v>
      </c>
      <c r="E257" s="86">
        <v>0</v>
      </c>
      <c r="F257" s="86">
        <v>0</v>
      </c>
      <c r="G257" s="86">
        <v>0</v>
      </c>
      <c r="H257" s="86">
        <v>0</v>
      </c>
      <c r="I257" s="86">
        <v>0</v>
      </c>
      <c r="J257" s="86">
        <v>0</v>
      </c>
      <c r="K257" s="86">
        <v>0</v>
      </c>
      <c r="L257" s="86">
        <v>0</v>
      </c>
      <c r="M257" s="86">
        <v>0</v>
      </c>
      <c r="N257" s="86">
        <v>0</v>
      </c>
      <c r="O257" s="86">
        <v>0</v>
      </c>
      <c r="P257" s="86">
        <v>4.2699999999999996</v>
      </c>
      <c r="Q257" s="86">
        <v>0</v>
      </c>
      <c r="R257" s="86">
        <v>0</v>
      </c>
      <c r="S257" s="86">
        <v>0</v>
      </c>
      <c r="T257" s="86">
        <v>0</v>
      </c>
      <c r="U257" s="86">
        <v>0</v>
      </c>
      <c r="V257" s="86">
        <v>0</v>
      </c>
      <c r="W257" s="86">
        <v>0</v>
      </c>
      <c r="X257" s="86">
        <v>0</v>
      </c>
      <c r="Y257" s="86">
        <v>0</v>
      </c>
      <c r="Z257" s="86">
        <v>0</v>
      </c>
      <c r="AA257" s="86">
        <v>0</v>
      </c>
      <c r="AB257" s="86">
        <v>0</v>
      </c>
      <c r="AC257" s="86">
        <v>0</v>
      </c>
      <c r="AD257" s="86">
        <v>0</v>
      </c>
      <c r="AE257" s="86">
        <v>0</v>
      </c>
      <c r="AF257" s="86">
        <v>0</v>
      </c>
      <c r="AG257" s="86">
        <v>0</v>
      </c>
      <c r="AH257" s="86">
        <v>0</v>
      </c>
      <c r="AI257" s="86">
        <v>0</v>
      </c>
      <c r="AJ257" s="86">
        <v>0</v>
      </c>
      <c r="AK257" s="86">
        <v>0</v>
      </c>
      <c r="AL257" s="86">
        <v>4.4999999999999998E-2</v>
      </c>
      <c r="AM257" s="86">
        <v>0</v>
      </c>
      <c r="AO257" s="86">
        <v>4.3429999999999991</v>
      </c>
      <c r="AP257" s="86">
        <v>4.3429999999999991</v>
      </c>
      <c r="AQ257" s="86">
        <v>3.2480000000000002</v>
      </c>
      <c r="AR257" s="86">
        <v>0</v>
      </c>
      <c r="AS257" s="86">
        <v>0</v>
      </c>
      <c r="AT257" s="97">
        <v>0.74787013585079454</v>
      </c>
      <c r="AX257" s="86">
        <v>4.4999999999999998E-2</v>
      </c>
      <c r="AY257" s="86">
        <v>0</v>
      </c>
      <c r="AZ257" s="86">
        <v>4.2699999999999996</v>
      </c>
      <c r="BA257" s="86">
        <v>0</v>
      </c>
      <c r="BC257" s="86">
        <v>4.2699999999999996</v>
      </c>
      <c r="BF257" s="86">
        <v>2.8000000000000001E-2</v>
      </c>
      <c r="BG257" s="86">
        <v>0</v>
      </c>
      <c r="BH257" s="86">
        <v>4.2699999999999996</v>
      </c>
      <c r="BI257" s="86">
        <v>0</v>
      </c>
      <c r="BJ257" s="86">
        <v>4.4999999999999998E-2</v>
      </c>
      <c r="BK257" s="86">
        <v>0</v>
      </c>
      <c r="BL257" s="86">
        <v>0</v>
      </c>
      <c r="BM257" s="86">
        <v>0</v>
      </c>
      <c r="BN257" s="86" t="s">
        <v>6</v>
      </c>
      <c r="BO257" s="86" t="s">
        <v>6</v>
      </c>
      <c r="BP257" s="86">
        <v>4.3429999999999991</v>
      </c>
      <c r="BS257" s="98">
        <v>6.4471563435413324E-3</v>
      </c>
      <c r="BT257" s="98">
        <v>0</v>
      </c>
      <c r="BU257" s="98">
        <v>0.9935528436564588</v>
      </c>
      <c r="BV257" s="98">
        <v>0</v>
      </c>
      <c r="BX257" s="98">
        <v>1.0000000000000002</v>
      </c>
    </row>
    <row r="258" spans="1:76" x14ac:dyDescent="0.35">
      <c r="A258" s="96" t="s">
        <v>386</v>
      </c>
      <c r="B258" s="96" t="s">
        <v>387</v>
      </c>
      <c r="C258" s="86">
        <v>0</v>
      </c>
      <c r="D258" s="86">
        <v>0</v>
      </c>
      <c r="E258" s="86">
        <v>0</v>
      </c>
      <c r="F258" s="86">
        <v>0</v>
      </c>
      <c r="G258" s="86">
        <v>0</v>
      </c>
      <c r="H258" s="86">
        <v>0</v>
      </c>
      <c r="I258" s="86">
        <v>0</v>
      </c>
      <c r="J258" s="86">
        <v>0</v>
      </c>
      <c r="K258" s="86">
        <v>0</v>
      </c>
      <c r="L258" s="86">
        <v>0</v>
      </c>
      <c r="M258" s="86">
        <v>11.1157</v>
      </c>
      <c r="N258" s="86">
        <v>52.4206</v>
      </c>
      <c r="O258" s="86">
        <v>0</v>
      </c>
      <c r="P258" s="86">
        <v>8.6540099999999995</v>
      </c>
      <c r="Q258" s="86">
        <v>25.411300000000001</v>
      </c>
      <c r="R258" s="86">
        <v>0</v>
      </c>
      <c r="S258" s="86">
        <v>5.7378799999999996</v>
      </c>
      <c r="T258" s="86">
        <v>0</v>
      </c>
      <c r="U258" s="86">
        <v>0</v>
      </c>
      <c r="V258" s="86">
        <v>0</v>
      </c>
      <c r="W258" s="86">
        <v>0.319075</v>
      </c>
      <c r="X258" s="86">
        <v>0</v>
      </c>
      <c r="Y258" s="86">
        <v>0</v>
      </c>
      <c r="Z258" s="86">
        <v>0</v>
      </c>
      <c r="AA258" s="86">
        <v>0</v>
      </c>
      <c r="AB258" s="86">
        <v>0</v>
      </c>
      <c r="AC258" s="86">
        <v>0</v>
      </c>
      <c r="AD258" s="86">
        <v>0</v>
      </c>
      <c r="AE258" s="86">
        <v>0</v>
      </c>
      <c r="AF258" s="86">
        <v>0</v>
      </c>
      <c r="AG258" s="86">
        <v>0</v>
      </c>
      <c r="AH258" s="86">
        <v>0</v>
      </c>
      <c r="AI258" s="86">
        <v>0</v>
      </c>
      <c r="AJ258" s="86">
        <v>0</v>
      </c>
      <c r="AK258" s="86">
        <v>0</v>
      </c>
      <c r="AL258" s="86">
        <v>2.8487200000000001</v>
      </c>
      <c r="AM258" s="86">
        <v>0</v>
      </c>
      <c r="AO258" s="86">
        <v>106.507285</v>
      </c>
      <c r="AP258" s="86">
        <v>106.507285</v>
      </c>
      <c r="AQ258" s="86">
        <v>98.03</v>
      </c>
      <c r="AR258" s="86">
        <v>0</v>
      </c>
      <c r="AS258" s="86">
        <v>0</v>
      </c>
      <c r="AT258" s="97">
        <v>0.92040652430488679</v>
      </c>
      <c r="AX258" s="86">
        <v>2.8487200000000001</v>
      </c>
      <c r="AY258" s="86">
        <v>0</v>
      </c>
      <c r="AZ258" s="86">
        <v>97.601609999999994</v>
      </c>
      <c r="BA258" s="86">
        <v>5.7378799999999996</v>
      </c>
      <c r="BC258" s="86">
        <v>103.658565</v>
      </c>
      <c r="BF258" s="86">
        <v>0</v>
      </c>
      <c r="BG258" s="86">
        <v>0</v>
      </c>
      <c r="BH258" s="86">
        <v>103.658565</v>
      </c>
      <c r="BI258" s="86">
        <v>0</v>
      </c>
      <c r="BJ258" s="86">
        <v>2.8487200000000001</v>
      </c>
      <c r="BK258" s="86">
        <v>0</v>
      </c>
      <c r="BL258" s="86">
        <v>0</v>
      </c>
      <c r="BM258" s="86">
        <v>0</v>
      </c>
      <c r="BN258" s="86" t="s">
        <v>6</v>
      </c>
      <c r="BO258" s="86" t="s">
        <v>6</v>
      </c>
      <c r="BP258" s="86">
        <v>106.507285</v>
      </c>
      <c r="BS258" s="98">
        <v>0</v>
      </c>
      <c r="BT258" s="98">
        <v>0</v>
      </c>
      <c r="BU258" s="98">
        <v>1</v>
      </c>
      <c r="BV258" s="98">
        <v>0</v>
      </c>
      <c r="BX258" s="98">
        <v>1</v>
      </c>
    </row>
    <row r="259" spans="1:76" x14ac:dyDescent="0.35">
      <c r="A259" s="96" t="s">
        <v>386</v>
      </c>
      <c r="B259" s="96" t="s">
        <v>388</v>
      </c>
      <c r="C259" s="86">
        <v>0</v>
      </c>
      <c r="D259" s="86">
        <v>0</v>
      </c>
      <c r="E259" s="86">
        <v>0</v>
      </c>
      <c r="F259" s="86">
        <v>0</v>
      </c>
      <c r="G259" s="86">
        <v>0</v>
      </c>
      <c r="H259" s="86">
        <v>0</v>
      </c>
      <c r="I259" s="86">
        <v>0</v>
      </c>
      <c r="J259" s="86">
        <v>0</v>
      </c>
      <c r="K259" s="86">
        <v>0</v>
      </c>
      <c r="L259" s="86">
        <v>0</v>
      </c>
      <c r="M259" s="86">
        <v>0</v>
      </c>
      <c r="N259" s="86">
        <v>0</v>
      </c>
      <c r="O259" s="86">
        <v>0</v>
      </c>
      <c r="P259" s="86">
        <v>0.36</v>
      </c>
      <c r="Q259" s="86">
        <v>0</v>
      </c>
      <c r="R259" s="86">
        <v>0</v>
      </c>
      <c r="S259" s="86">
        <v>10.8</v>
      </c>
      <c r="T259" s="86">
        <v>0</v>
      </c>
      <c r="U259" s="86">
        <v>0</v>
      </c>
      <c r="V259" s="86">
        <v>0</v>
      </c>
      <c r="W259" s="86">
        <v>0</v>
      </c>
      <c r="X259" s="86">
        <v>0</v>
      </c>
      <c r="Y259" s="86">
        <v>0</v>
      </c>
      <c r="Z259" s="86">
        <v>0</v>
      </c>
      <c r="AA259" s="86">
        <v>0</v>
      </c>
      <c r="AB259" s="86">
        <v>0</v>
      </c>
      <c r="AC259" s="86">
        <v>7.0999999999999994E-2</v>
      </c>
      <c r="AD259" s="86">
        <v>0</v>
      </c>
      <c r="AE259" s="86">
        <v>0</v>
      </c>
      <c r="AF259" s="86">
        <v>0</v>
      </c>
      <c r="AG259" s="86">
        <v>0</v>
      </c>
      <c r="AH259" s="86">
        <v>0</v>
      </c>
      <c r="AI259" s="86">
        <v>0</v>
      </c>
      <c r="AJ259" s="86">
        <v>0</v>
      </c>
      <c r="AK259" s="86">
        <v>0</v>
      </c>
      <c r="AL259" s="86">
        <v>0.11</v>
      </c>
      <c r="AM259" s="86">
        <v>0</v>
      </c>
      <c r="AO259" s="86">
        <v>11.340999999999999</v>
      </c>
      <c r="AP259" s="86">
        <v>11.340999999999999</v>
      </c>
      <c r="AQ259" s="86">
        <v>9.14</v>
      </c>
      <c r="AR259" s="86">
        <v>0</v>
      </c>
      <c r="AS259" s="86">
        <v>0</v>
      </c>
      <c r="AT259" s="97">
        <v>0.80592540340357999</v>
      </c>
      <c r="AX259" s="86">
        <v>0.11</v>
      </c>
      <c r="AY259" s="86">
        <v>0</v>
      </c>
      <c r="AZ259" s="86">
        <v>0.36</v>
      </c>
      <c r="BA259" s="86">
        <v>10.8</v>
      </c>
      <c r="BC259" s="86">
        <v>11.231</v>
      </c>
      <c r="BF259" s="86">
        <v>0</v>
      </c>
      <c r="BG259" s="86">
        <v>0</v>
      </c>
      <c r="BH259" s="86">
        <v>11.231</v>
      </c>
      <c r="BI259" s="86">
        <v>0</v>
      </c>
      <c r="BJ259" s="86">
        <v>0.11</v>
      </c>
      <c r="BK259" s="86">
        <v>0</v>
      </c>
      <c r="BL259" s="86">
        <v>0</v>
      </c>
      <c r="BM259" s="86">
        <v>0</v>
      </c>
      <c r="BN259" s="86" t="s">
        <v>6</v>
      </c>
      <c r="BO259" s="86" t="s">
        <v>6</v>
      </c>
      <c r="BP259" s="86">
        <v>11.340999999999999</v>
      </c>
      <c r="BS259" s="98">
        <v>0</v>
      </c>
      <c r="BT259" s="98">
        <v>0</v>
      </c>
      <c r="BU259" s="98">
        <v>1</v>
      </c>
      <c r="BV259" s="98">
        <v>0</v>
      </c>
      <c r="BX259" s="98">
        <v>1</v>
      </c>
    </row>
    <row r="260" spans="1:76" x14ac:dyDescent="0.35">
      <c r="A260" s="96" t="s">
        <v>386</v>
      </c>
      <c r="B260" s="96" t="s">
        <v>389</v>
      </c>
      <c r="C260" s="86">
        <v>0</v>
      </c>
      <c r="D260" s="86">
        <v>0</v>
      </c>
      <c r="E260" s="86">
        <v>0</v>
      </c>
      <c r="F260" s="86">
        <v>0</v>
      </c>
      <c r="G260" s="86">
        <v>0</v>
      </c>
      <c r="H260" s="86">
        <v>0</v>
      </c>
      <c r="I260" s="86">
        <v>0</v>
      </c>
      <c r="J260" s="86">
        <v>0</v>
      </c>
      <c r="K260" s="86">
        <v>0</v>
      </c>
      <c r="L260" s="86">
        <v>0</v>
      </c>
      <c r="M260" s="86">
        <v>0</v>
      </c>
      <c r="N260" s="86">
        <v>0</v>
      </c>
      <c r="O260" s="86">
        <v>0</v>
      </c>
      <c r="P260" s="86">
        <v>0</v>
      </c>
      <c r="Q260" s="86">
        <v>0</v>
      </c>
      <c r="R260" s="86">
        <v>4.46</v>
      </c>
      <c r="S260" s="86">
        <v>0</v>
      </c>
      <c r="T260" s="86">
        <v>0</v>
      </c>
      <c r="U260" s="86">
        <v>0</v>
      </c>
      <c r="V260" s="86">
        <v>0</v>
      </c>
      <c r="W260" s="86">
        <v>0</v>
      </c>
      <c r="X260" s="86">
        <v>0</v>
      </c>
      <c r="Y260" s="86">
        <v>0</v>
      </c>
      <c r="Z260" s="86">
        <v>0</v>
      </c>
      <c r="AA260" s="86">
        <v>0</v>
      </c>
      <c r="AB260" s="86">
        <v>0</v>
      </c>
      <c r="AC260" s="86">
        <v>0</v>
      </c>
      <c r="AD260" s="86">
        <v>0</v>
      </c>
      <c r="AE260" s="86">
        <v>0</v>
      </c>
      <c r="AF260" s="86">
        <v>0.1</v>
      </c>
      <c r="AG260" s="86">
        <v>0</v>
      </c>
      <c r="AH260" s="86">
        <v>0</v>
      </c>
      <c r="AI260" s="86">
        <v>0</v>
      </c>
      <c r="AJ260" s="86">
        <v>0</v>
      </c>
      <c r="AK260" s="86">
        <v>0</v>
      </c>
      <c r="AL260" s="86">
        <v>0.16</v>
      </c>
      <c r="AM260" s="86">
        <v>0</v>
      </c>
      <c r="AO260" s="86">
        <v>4.72</v>
      </c>
      <c r="AP260" s="86">
        <v>4.72</v>
      </c>
      <c r="AQ260" s="86">
        <v>3.6</v>
      </c>
      <c r="AR260" s="86">
        <v>0</v>
      </c>
      <c r="AS260" s="86">
        <v>0</v>
      </c>
      <c r="AT260" s="97">
        <v>0.76271186440677974</v>
      </c>
      <c r="AX260" s="86">
        <v>0.26</v>
      </c>
      <c r="AY260" s="86">
        <v>0</v>
      </c>
      <c r="AZ260" s="86">
        <v>0</v>
      </c>
      <c r="BA260" s="86">
        <v>4.46</v>
      </c>
      <c r="BC260" s="86">
        <v>4.46</v>
      </c>
      <c r="BF260" s="86">
        <v>0</v>
      </c>
      <c r="BG260" s="86">
        <v>0</v>
      </c>
      <c r="BH260" s="86">
        <v>4.46</v>
      </c>
      <c r="BI260" s="86">
        <v>0</v>
      </c>
      <c r="BJ260" s="86">
        <v>0.26</v>
      </c>
      <c r="BK260" s="86">
        <v>0</v>
      </c>
      <c r="BL260" s="86">
        <v>0</v>
      </c>
      <c r="BM260" s="86">
        <v>0</v>
      </c>
      <c r="BN260" s="86" t="s">
        <v>6</v>
      </c>
      <c r="BO260" s="86" t="s">
        <v>6</v>
      </c>
      <c r="BP260" s="86">
        <v>4.72</v>
      </c>
      <c r="BS260" s="98">
        <v>0</v>
      </c>
      <c r="BT260" s="98">
        <v>0</v>
      </c>
      <c r="BU260" s="98">
        <v>1</v>
      </c>
      <c r="BV260" s="98">
        <v>0</v>
      </c>
      <c r="BX260" s="98">
        <v>1</v>
      </c>
    </row>
    <row r="261" spans="1:76" x14ac:dyDescent="0.35">
      <c r="A261" s="96" t="s">
        <v>390</v>
      </c>
      <c r="B261" s="96" t="s">
        <v>391</v>
      </c>
      <c r="C261" s="86">
        <v>0</v>
      </c>
      <c r="D261" s="86">
        <v>0.33</v>
      </c>
      <c r="E261" s="86">
        <v>0</v>
      </c>
      <c r="F261" s="86">
        <v>0</v>
      </c>
      <c r="G261" s="86">
        <v>0</v>
      </c>
      <c r="H261" s="86">
        <v>0</v>
      </c>
      <c r="I261" s="86">
        <v>0</v>
      </c>
      <c r="J261" s="86">
        <v>0</v>
      </c>
      <c r="K261" s="86">
        <v>0</v>
      </c>
      <c r="L261" s="86">
        <v>0</v>
      </c>
      <c r="M261" s="86">
        <v>0</v>
      </c>
      <c r="N261" s="86">
        <v>0</v>
      </c>
      <c r="O261" s="86">
        <v>0</v>
      </c>
      <c r="P261" s="86">
        <v>0</v>
      </c>
      <c r="Q261" s="86">
        <v>19.2</v>
      </c>
      <c r="R261" s="86">
        <v>0</v>
      </c>
      <c r="S261" s="86">
        <v>0</v>
      </c>
      <c r="T261" s="86">
        <v>0</v>
      </c>
      <c r="U261" s="86">
        <v>0</v>
      </c>
      <c r="V261" s="86">
        <v>0</v>
      </c>
      <c r="W261" s="86">
        <v>0</v>
      </c>
      <c r="X261" s="86">
        <v>0</v>
      </c>
      <c r="Y261" s="86">
        <v>0</v>
      </c>
      <c r="Z261" s="86">
        <v>0</v>
      </c>
      <c r="AA261" s="86">
        <v>0</v>
      </c>
      <c r="AB261" s="86">
        <v>0</v>
      </c>
      <c r="AC261" s="86">
        <v>0</v>
      </c>
      <c r="AD261" s="86">
        <v>0</v>
      </c>
      <c r="AE261" s="86">
        <v>0</v>
      </c>
      <c r="AF261" s="86">
        <v>0</v>
      </c>
      <c r="AG261" s="86">
        <v>0</v>
      </c>
      <c r="AH261" s="86">
        <v>0</v>
      </c>
      <c r="AI261" s="86">
        <v>2.2999999999999998</v>
      </c>
      <c r="AJ261" s="86">
        <v>0</v>
      </c>
      <c r="AK261" s="86">
        <v>0</v>
      </c>
      <c r="AL261" s="86">
        <v>0.51300000000000001</v>
      </c>
      <c r="AM261" s="86">
        <v>0</v>
      </c>
      <c r="AO261" s="86">
        <v>22.343</v>
      </c>
      <c r="AP261" s="86">
        <v>22.343</v>
      </c>
      <c r="AQ261" s="86">
        <v>16.3</v>
      </c>
      <c r="AR261" s="86">
        <v>0</v>
      </c>
      <c r="AS261" s="86">
        <v>0</v>
      </c>
      <c r="AT261" s="97">
        <v>0.72953497739784279</v>
      </c>
      <c r="AX261" s="86">
        <v>0.51300000000000001</v>
      </c>
      <c r="AY261" s="86">
        <v>0</v>
      </c>
      <c r="AZ261" s="86">
        <v>19.2</v>
      </c>
      <c r="BA261" s="86">
        <v>0</v>
      </c>
      <c r="BC261" s="86">
        <v>19.2</v>
      </c>
      <c r="BF261" s="86">
        <v>0.33</v>
      </c>
      <c r="BG261" s="86">
        <v>0</v>
      </c>
      <c r="BH261" s="86">
        <v>19.2</v>
      </c>
      <c r="BI261" s="86">
        <v>2.2999999999999998</v>
      </c>
      <c r="BJ261" s="86">
        <v>0.51300000000000001</v>
      </c>
      <c r="BK261" s="86">
        <v>0</v>
      </c>
      <c r="BL261" s="86">
        <v>0</v>
      </c>
      <c r="BM261" s="86">
        <v>0</v>
      </c>
      <c r="BN261" s="86" t="s">
        <v>6</v>
      </c>
      <c r="BO261" s="86" t="s">
        <v>6</v>
      </c>
      <c r="BP261" s="86">
        <v>22.343</v>
      </c>
      <c r="BS261" s="98">
        <v>1.4769726536275344E-2</v>
      </c>
      <c r="BT261" s="98">
        <v>0</v>
      </c>
      <c r="BU261" s="98">
        <v>0.88228975518059349</v>
      </c>
      <c r="BV261" s="98">
        <v>0.10294051828313118</v>
      </c>
      <c r="BX261" s="98">
        <v>1</v>
      </c>
    </row>
    <row r="262" spans="1:76" x14ac:dyDescent="0.35">
      <c r="A262" s="96" t="s">
        <v>390</v>
      </c>
      <c r="B262" s="96" t="s">
        <v>392</v>
      </c>
      <c r="C262" s="86">
        <v>0</v>
      </c>
      <c r="D262" s="86">
        <v>0</v>
      </c>
      <c r="E262" s="86">
        <v>0</v>
      </c>
      <c r="F262" s="86">
        <v>0</v>
      </c>
      <c r="G262" s="86">
        <v>0</v>
      </c>
      <c r="H262" s="86">
        <v>0</v>
      </c>
      <c r="I262" s="86">
        <v>0</v>
      </c>
      <c r="J262" s="86">
        <v>0</v>
      </c>
      <c r="K262" s="86">
        <v>0</v>
      </c>
      <c r="L262" s="86">
        <v>0</v>
      </c>
      <c r="M262" s="86">
        <v>0</v>
      </c>
      <c r="N262" s="86">
        <v>0</v>
      </c>
      <c r="O262" s="86">
        <v>0</v>
      </c>
      <c r="P262" s="86">
        <v>0</v>
      </c>
      <c r="Q262" s="86">
        <v>0</v>
      </c>
      <c r="R262" s="86">
        <v>0</v>
      </c>
      <c r="S262" s="86">
        <v>0</v>
      </c>
      <c r="T262" s="86">
        <v>0</v>
      </c>
      <c r="U262" s="86">
        <v>0</v>
      </c>
      <c r="V262" s="86">
        <v>0</v>
      </c>
      <c r="W262" s="86">
        <v>0</v>
      </c>
      <c r="X262" s="86">
        <v>0</v>
      </c>
      <c r="Y262" s="86">
        <v>0</v>
      </c>
      <c r="Z262" s="86">
        <v>0</v>
      </c>
      <c r="AA262" s="86">
        <v>0</v>
      </c>
      <c r="AB262" s="86">
        <v>0</v>
      </c>
      <c r="AC262" s="86">
        <v>0</v>
      </c>
      <c r="AD262" s="86">
        <v>0</v>
      </c>
      <c r="AE262" s="86">
        <v>0</v>
      </c>
      <c r="AF262" s="86">
        <v>0</v>
      </c>
      <c r="AG262" s="86">
        <v>0</v>
      </c>
      <c r="AH262" s="86">
        <v>0</v>
      </c>
      <c r="AI262" s="86">
        <v>0</v>
      </c>
      <c r="AJ262" s="86">
        <v>0</v>
      </c>
      <c r="AK262" s="86">
        <v>0</v>
      </c>
      <c r="AL262" s="86">
        <v>0.6</v>
      </c>
      <c r="AM262" s="86">
        <v>5.6</v>
      </c>
      <c r="AO262" s="86">
        <v>0.6</v>
      </c>
      <c r="AP262" s="86">
        <v>6.1999999999999993</v>
      </c>
      <c r="AQ262" s="86">
        <v>5</v>
      </c>
      <c r="AR262" s="86">
        <v>0</v>
      </c>
      <c r="AS262" s="86">
        <v>0</v>
      </c>
      <c r="AT262" s="97">
        <v>0.80645161290322587</v>
      </c>
      <c r="AX262" s="86">
        <v>0.6</v>
      </c>
      <c r="AY262" s="86">
        <v>0</v>
      </c>
      <c r="AZ262" s="86">
        <v>0</v>
      </c>
      <c r="BA262" s="86">
        <v>0</v>
      </c>
      <c r="BC262" s="86">
        <v>0</v>
      </c>
      <c r="BF262" s="86">
        <v>0</v>
      </c>
      <c r="BG262" s="86">
        <v>0</v>
      </c>
      <c r="BH262" s="86">
        <v>0</v>
      </c>
      <c r="BI262" s="86">
        <v>0</v>
      </c>
      <c r="BJ262" s="86">
        <v>0.6</v>
      </c>
      <c r="BK262" s="86">
        <v>0</v>
      </c>
      <c r="BL262" s="86">
        <v>0</v>
      </c>
      <c r="BM262" s="86">
        <v>5.6</v>
      </c>
      <c r="BN262" s="86">
        <v>6.3E-2</v>
      </c>
      <c r="BO262" s="86">
        <v>0</v>
      </c>
      <c r="BP262" s="86">
        <v>6.1999999999999993</v>
      </c>
      <c r="BS262" s="98">
        <v>5.6903225806451618E-4</v>
      </c>
      <c r="BT262" s="98">
        <v>0.90265677419354839</v>
      </c>
      <c r="BU262" s="98">
        <v>9.6774193548387108E-2</v>
      </c>
      <c r="BV262" s="98">
        <v>0</v>
      </c>
      <c r="BX262" s="98">
        <v>1</v>
      </c>
    </row>
    <row r="263" spans="1:76" x14ac:dyDescent="0.35">
      <c r="A263" s="96" t="s">
        <v>390</v>
      </c>
      <c r="B263" s="96" t="s">
        <v>393</v>
      </c>
      <c r="C263" s="86">
        <v>0</v>
      </c>
      <c r="D263" s="86">
        <v>0.9</v>
      </c>
      <c r="E263" s="86">
        <v>0</v>
      </c>
      <c r="F263" s="86">
        <v>0</v>
      </c>
      <c r="G263" s="86">
        <v>0</v>
      </c>
      <c r="H263" s="86">
        <v>0</v>
      </c>
      <c r="I263" s="86">
        <v>0</v>
      </c>
      <c r="J263" s="86">
        <v>0</v>
      </c>
      <c r="K263" s="86">
        <v>0</v>
      </c>
      <c r="L263" s="86">
        <v>0</v>
      </c>
      <c r="M263" s="86">
        <v>0</v>
      </c>
      <c r="N263" s="86">
        <v>0</v>
      </c>
      <c r="O263" s="86">
        <v>0</v>
      </c>
      <c r="P263" s="86">
        <v>0</v>
      </c>
      <c r="Q263" s="86">
        <v>8.3000000000000007</v>
      </c>
      <c r="R263" s="86">
        <v>0</v>
      </c>
      <c r="S263" s="86">
        <v>0</v>
      </c>
      <c r="T263" s="86">
        <v>0</v>
      </c>
      <c r="U263" s="86">
        <v>0</v>
      </c>
      <c r="V263" s="86">
        <v>0</v>
      </c>
      <c r="W263" s="86">
        <v>0</v>
      </c>
      <c r="X263" s="86">
        <v>0</v>
      </c>
      <c r="Y263" s="86">
        <v>0</v>
      </c>
      <c r="Z263" s="86">
        <v>0</v>
      </c>
      <c r="AA263" s="86">
        <v>0</v>
      </c>
      <c r="AB263" s="86">
        <v>0</v>
      </c>
      <c r="AC263" s="86">
        <v>0</v>
      </c>
      <c r="AD263" s="86">
        <v>0</v>
      </c>
      <c r="AE263" s="86">
        <v>0</v>
      </c>
      <c r="AF263" s="86">
        <v>0</v>
      </c>
      <c r="AG263" s="86">
        <v>0</v>
      </c>
      <c r="AH263" s="86">
        <v>0</v>
      </c>
      <c r="AI263" s="86">
        <v>0</v>
      </c>
      <c r="AJ263" s="86">
        <v>0</v>
      </c>
      <c r="AK263" s="86">
        <v>0</v>
      </c>
      <c r="AL263" s="86">
        <v>0.13</v>
      </c>
      <c r="AM263" s="86">
        <v>0</v>
      </c>
      <c r="AO263" s="86">
        <v>9.3300000000000018</v>
      </c>
      <c r="AP263" s="86">
        <v>9.3300000000000018</v>
      </c>
      <c r="AQ263" s="86">
        <v>6.87</v>
      </c>
      <c r="AR263" s="86">
        <v>0</v>
      </c>
      <c r="AS263" s="86">
        <v>0</v>
      </c>
      <c r="AT263" s="97">
        <v>0.73633440514469439</v>
      </c>
      <c r="AX263" s="86">
        <v>0.13</v>
      </c>
      <c r="AY263" s="86">
        <v>0</v>
      </c>
      <c r="AZ263" s="86">
        <v>8.3000000000000007</v>
      </c>
      <c r="BA263" s="86">
        <v>0</v>
      </c>
      <c r="BC263" s="86">
        <v>8.3000000000000007</v>
      </c>
      <c r="BF263" s="86">
        <v>0.9</v>
      </c>
      <c r="BG263" s="86">
        <v>0</v>
      </c>
      <c r="BH263" s="86">
        <v>8.3000000000000007</v>
      </c>
      <c r="BI263" s="86">
        <v>0</v>
      </c>
      <c r="BJ263" s="86">
        <v>0.13</v>
      </c>
      <c r="BK263" s="86">
        <v>0</v>
      </c>
      <c r="BL263" s="86">
        <v>0</v>
      </c>
      <c r="BM263" s="86">
        <v>0</v>
      </c>
      <c r="BN263" s="86" t="s">
        <v>6</v>
      </c>
      <c r="BO263" s="86" t="s">
        <v>6</v>
      </c>
      <c r="BP263" s="86">
        <v>9.3300000000000018</v>
      </c>
      <c r="BS263" s="98">
        <v>9.6463022508038565E-2</v>
      </c>
      <c r="BT263" s="98">
        <v>0</v>
      </c>
      <c r="BU263" s="98">
        <v>0.90353697749196138</v>
      </c>
      <c r="BV263" s="98">
        <v>0</v>
      </c>
      <c r="BX263" s="98">
        <v>1</v>
      </c>
    </row>
    <row r="264" spans="1:76" x14ac:dyDescent="0.35">
      <c r="A264" s="96" t="s">
        <v>390</v>
      </c>
      <c r="B264" s="96" t="s">
        <v>394</v>
      </c>
      <c r="C264" s="86">
        <v>0</v>
      </c>
      <c r="D264" s="86">
        <v>7.0000000000000007E-2</v>
      </c>
      <c r="E264" s="86">
        <v>0</v>
      </c>
      <c r="F264" s="86">
        <v>0</v>
      </c>
      <c r="G264" s="86">
        <v>0</v>
      </c>
      <c r="H264" s="86">
        <v>0</v>
      </c>
      <c r="I264" s="86">
        <v>0</v>
      </c>
      <c r="J264" s="86">
        <v>0</v>
      </c>
      <c r="K264" s="86">
        <v>0</v>
      </c>
      <c r="L264" s="86">
        <v>0</v>
      </c>
      <c r="M264" s="86">
        <v>0</v>
      </c>
      <c r="N264" s="86">
        <v>0</v>
      </c>
      <c r="O264" s="86">
        <v>0</v>
      </c>
      <c r="P264" s="86">
        <v>0</v>
      </c>
      <c r="Q264" s="86">
        <v>0</v>
      </c>
      <c r="R264" s="86">
        <v>0</v>
      </c>
      <c r="S264" s="86">
        <v>15.6</v>
      </c>
      <c r="T264" s="86">
        <v>0</v>
      </c>
      <c r="U264" s="86">
        <v>0</v>
      </c>
      <c r="V264" s="86">
        <v>0</v>
      </c>
      <c r="W264" s="86">
        <v>0</v>
      </c>
      <c r="X264" s="86">
        <v>0</v>
      </c>
      <c r="Y264" s="86">
        <v>0</v>
      </c>
      <c r="Z264" s="86">
        <v>0</v>
      </c>
      <c r="AA264" s="86">
        <v>0</v>
      </c>
      <c r="AB264" s="86">
        <v>0</v>
      </c>
      <c r="AC264" s="86">
        <v>0</v>
      </c>
      <c r="AD264" s="86">
        <v>0</v>
      </c>
      <c r="AE264" s="86">
        <v>0</v>
      </c>
      <c r="AF264" s="86">
        <v>0</v>
      </c>
      <c r="AG264" s="86">
        <v>0</v>
      </c>
      <c r="AH264" s="86">
        <v>0</v>
      </c>
      <c r="AI264" s="86">
        <v>0</v>
      </c>
      <c r="AJ264" s="86">
        <v>0</v>
      </c>
      <c r="AK264" s="86">
        <v>0</v>
      </c>
      <c r="AL264" s="86">
        <v>0.123</v>
      </c>
      <c r="AM264" s="86">
        <v>0</v>
      </c>
      <c r="AO264" s="86">
        <v>15.792999999999999</v>
      </c>
      <c r="AP264" s="86">
        <v>15.792999999999999</v>
      </c>
      <c r="AQ264" s="86">
        <v>12.2</v>
      </c>
      <c r="AR264" s="86">
        <v>0</v>
      </c>
      <c r="AS264" s="86">
        <v>0</v>
      </c>
      <c r="AT264" s="97">
        <v>0.77249414297473562</v>
      </c>
      <c r="AX264" s="86">
        <v>0.123</v>
      </c>
      <c r="AY264" s="86">
        <v>0</v>
      </c>
      <c r="AZ264" s="86">
        <v>0</v>
      </c>
      <c r="BA264" s="86">
        <v>15.6</v>
      </c>
      <c r="BC264" s="86">
        <v>15.6</v>
      </c>
      <c r="BF264" s="86">
        <v>7.0000000000000007E-2</v>
      </c>
      <c r="BG264" s="86">
        <v>0</v>
      </c>
      <c r="BH264" s="86">
        <v>15.6</v>
      </c>
      <c r="BI264" s="86">
        <v>0</v>
      </c>
      <c r="BJ264" s="86">
        <v>0.123</v>
      </c>
      <c r="BK264" s="86">
        <v>0</v>
      </c>
      <c r="BL264" s="86">
        <v>0</v>
      </c>
      <c r="BM264" s="86">
        <v>0</v>
      </c>
      <c r="BN264" s="86" t="s">
        <v>6</v>
      </c>
      <c r="BO264" s="86" t="s">
        <v>6</v>
      </c>
      <c r="BP264" s="86">
        <v>15.792999999999999</v>
      </c>
      <c r="BS264" s="98">
        <v>4.4323434432976642E-3</v>
      </c>
      <c r="BT264" s="98">
        <v>0</v>
      </c>
      <c r="BU264" s="98">
        <v>0.99556765655670232</v>
      </c>
      <c r="BV264" s="98">
        <v>0</v>
      </c>
      <c r="BX264" s="98">
        <v>1</v>
      </c>
    </row>
    <row r="265" spans="1:76" x14ac:dyDescent="0.35">
      <c r="A265" s="96" t="s">
        <v>390</v>
      </c>
      <c r="B265" s="96" t="s">
        <v>395</v>
      </c>
      <c r="C265" s="86">
        <v>0</v>
      </c>
      <c r="D265" s="86">
        <v>9.5000000000000001E-2</v>
      </c>
      <c r="E265" s="86">
        <v>0</v>
      </c>
      <c r="F265" s="86">
        <v>0</v>
      </c>
      <c r="G265" s="86">
        <v>0</v>
      </c>
      <c r="H265" s="86">
        <v>0</v>
      </c>
      <c r="I265" s="86">
        <v>0</v>
      </c>
      <c r="J265" s="86">
        <v>0</v>
      </c>
      <c r="K265" s="86">
        <v>0</v>
      </c>
      <c r="L265" s="86">
        <v>0</v>
      </c>
      <c r="M265" s="86">
        <v>0</v>
      </c>
      <c r="N265" s="86">
        <v>0</v>
      </c>
      <c r="O265" s="86">
        <v>0</v>
      </c>
      <c r="P265" s="86">
        <v>0</v>
      </c>
      <c r="Q265" s="86">
        <v>0</v>
      </c>
      <c r="R265" s="86">
        <v>2.9</v>
      </c>
      <c r="S265" s="86">
        <v>17.13</v>
      </c>
      <c r="T265" s="86">
        <v>0</v>
      </c>
      <c r="U265" s="86">
        <v>0</v>
      </c>
      <c r="V265" s="86">
        <v>0</v>
      </c>
      <c r="W265" s="86">
        <v>0</v>
      </c>
      <c r="X265" s="86">
        <v>0</v>
      </c>
      <c r="Y265" s="86">
        <v>0</v>
      </c>
      <c r="Z265" s="86">
        <v>0</v>
      </c>
      <c r="AA265" s="86">
        <v>0</v>
      </c>
      <c r="AB265" s="86">
        <v>0</v>
      </c>
      <c r="AC265" s="86">
        <v>0</v>
      </c>
      <c r="AD265" s="86">
        <v>0</v>
      </c>
      <c r="AE265" s="86">
        <v>0</v>
      </c>
      <c r="AF265" s="86">
        <v>0</v>
      </c>
      <c r="AG265" s="86">
        <v>0</v>
      </c>
      <c r="AH265" s="86">
        <v>0</v>
      </c>
      <c r="AI265" s="86">
        <v>0</v>
      </c>
      <c r="AJ265" s="86">
        <v>0</v>
      </c>
      <c r="AK265" s="86">
        <v>0</v>
      </c>
      <c r="AL265" s="86">
        <v>0.43</v>
      </c>
      <c r="AM265" s="86">
        <v>0</v>
      </c>
      <c r="AO265" s="86">
        <v>20.555</v>
      </c>
      <c r="AP265" s="86">
        <v>20.555</v>
      </c>
      <c r="AQ265" s="86">
        <v>15.795</v>
      </c>
      <c r="AR265" s="86">
        <v>0</v>
      </c>
      <c r="AS265" s="86">
        <v>0</v>
      </c>
      <c r="AT265" s="97">
        <v>0.7684261736803697</v>
      </c>
      <c r="AX265" s="86">
        <v>0.43</v>
      </c>
      <c r="AY265" s="86">
        <v>0</v>
      </c>
      <c r="AZ265" s="86">
        <v>0</v>
      </c>
      <c r="BA265" s="86">
        <v>20.029999999999998</v>
      </c>
      <c r="BC265" s="86">
        <v>20.029999999999998</v>
      </c>
      <c r="BF265" s="86">
        <v>9.5000000000000001E-2</v>
      </c>
      <c r="BG265" s="86">
        <v>0</v>
      </c>
      <c r="BH265" s="86">
        <v>20.029999999999998</v>
      </c>
      <c r="BI265" s="86">
        <v>0</v>
      </c>
      <c r="BJ265" s="86">
        <v>0.43</v>
      </c>
      <c r="BK265" s="86">
        <v>0</v>
      </c>
      <c r="BL265" s="86">
        <v>0</v>
      </c>
      <c r="BM265" s="86">
        <v>0</v>
      </c>
      <c r="BN265" s="86" t="s">
        <v>6</v>
      </c>
      <c r="BO265" s="86" t="s">
        <v>6</v>
      </c>
      <c r="BP265" s="86">
        <v>20.554999999999996</v>
      </c>
      <c r="BS265" s="98">
        <v>4.6217465336901003E-3</v>
      </c>
      <c r="BT265" s="98">
        <v>0</v>
      </c>
      <c r="BU265" s="98">
        <v>0.99537825346630993</v>
      </c>
      <c r="BV265" s="98">
        <v>0</v>
      </c>
      <c r="BX265" s="98">
        <v>1</v>
      </c>
    </row>
    <row r="266" spans="1:76" x14ac:dyDescent="0.35">
      <c r="A266" s="96" t="s">
        <v>390</v>
      </c>
      <c r="B266" s="96" t="s">
        <v>396</v>
      </c>
      <c r="C266" s="86">
        <v>0</v>
      </c>
      <c r="D266" s="86">
        <v>1.405</v>
      </c>
      <c r="E266" s="86">
        <v>0</v>
      </c>
      <c r="F266" s="86">
        <v>0</v>
      </c>
      <c r="G266" s="86">
        <v>0</v>
      </c>
      <c r="H266" s="86">
        <v>0</v>
      </c>
      <c r="I266" s="86">
        <v>0</v>
      </c>
      <c r="J266" s="86">
        <v>0</v>
      </c>
      <c r="K266" s="86">
        <v>0</v>
      </c>
      <c r="L266" s="86">
        <v>0</v>
      </c>
      <c r="M266" s="86">
        <v>4.43</v>
      </c>
      <c r="N266" s="86">
        <v>0</v>
      </c>
      <c r="O266" s="86">
        <v>0</v>
      </c>
      <c r="P266" s="86">
        <v>0</v>
      </c>
      <c r="Q266" s="86">
        <v>12.536</v>
      </c>
      <c r="R266" s="86">
        <v>1.9019999999999999</v>
      </c>
      <c r="S266" s="86">
        <v>0</v>
      </c>
      <c r="T266" s="86">
        <v>0</v>
      </c>
      <c r="U266" s="86">
        <v>0</v>
      </c>
      <c r="V266" s="86">
        <v>0</v>
      </c>
      <c r="W266" s="86">
        <v>0</v>
      </c>
      <c r="X266" s="86">
        <v>0</v>
      </c>
      <c r="Y266" s="86">
        <v>0</v>
      </c>
      <c r="Z266" s="86">
        <v>0</v>
      </c>
      <c r="AA266" s="86">
        <v>0</v>
      </c>
      <c r="AB266" s="86">
        <v>0</v>
      </c>
      <c r="AC266" s="86">
        <v>0</v>
      </c>
      <c r="AD266" s="86">
        <v>0</v>
      </c>
      <c r="AE266" s="86">
        <v>0</v>
      </c>
      <c r="AF266" s="86">
        <v>0</v>
      </c>
      <c r="AG266" s="86">
        <v>0</v>
      </c>
      <c r="AH266" s="86">
        <v>0</v>
      </c>
      <c r="AI266" s="86">
        <v>2.1349999999999998</v>
      </c>
      <c r="AJ266" s="86">
        <v>0</v>
      </c>
      <c r="AK266" s="86">
        <v>0</v>
      </c>
      <c r="AL266" s="86">
        <v>0.53600000000000003</v>
      </c>
      <c r="AM266" s="86">
        <v>0</v>
      </c>
      <c r="AO266" s="86">
        <v>22.944000000000003</v>
      </c>
      <c r="AP266" s="86">
        <v>22.944000000000003</v>
      </c>
      <c r="AQ266" s="86">
        <v>16.463999999999999</v>
      </c>
      <c r="AR266" s="86">
        <v>0</v>
      </c>
      <c r="AS266" s="86">
        <v>0</v>
      </c>
      <c r="AT266" s="97">
        <v>0.71757322175732208</v>
      </c>
      <c r="AX266" s="86">
        <v>0.53600000000000003</v>
      </c>
      <c r="AY266" s="86">
        <v>0</v>
      </c>
      <c r="AZ266" s="86">
        <v>16.966000000000001</v>
      </c>
      <c r="BA266" s="86">
        <v>1.9019999999999999</v>
      </c>
      <c r="BC266" s="86">
        <v>18.868000000000002</v>
      </c>
      <c r="BF266" s="86">
        <v>1.405</v>
      </c>
      <c r="BG266" s="86">
        <v>0</v>
      </c>
      <c r="BH266" s="86">
        <v>18.868000000000002</v>
      </c>
      <c r="BI266" s="86">
        <v>2.1349999999999998</v>
      </c>
      <c r="BJ266" s="86">
        <v>0.53600000000000003</v>
      </c>
      <c r="BK266" s="86">
        <v>0</v>
      </c>
      <c r="BL266" s="86">
        <v>0</v>
      </c>
      <c r="BM266" s="86">
        <v>0</v>
      </c>
      <c r="BN266" s="86" t="s">
        <v>6</v>
      </c>
      <c r="BO266" s="86" t="s">
        <v>6</v>
      </c>
      <c r="BP266" s="86">
        <v>22.944000000000003</v>
      </c>
      <c r="BS266" s="98">
        <v>6.1236052998605295E-2</v>
      </c>
      <c r="BT266" s="98">
        <v>0</v>
      </c>
      <c r="BU266" s="98">
        <v>0.8457112970711298</v>
      </c>
      <c r="BV266" s="98">
        <v>9.3052649930264977E-2</v>
      </c>
      <c r="BX266" s="98">
        <v>1.0000000000000002</v>
      </c>
    </row>
    <row r="267" spans="1:76" x14ac:dyDescent="0.35">
      <c r="A267" s="96" t="s">
        <v>390</v>
      </c>
      <c r="B267" s="96" t="s">
        <v>397</v>
      </c>
      <c r="C267" s="86">
        <v>0</v>
      </c>
      <c r="D267" s="86">
        <v>0.18</v>
      </c>
      <c r="E267" s="86">
        <v>0</v>
      </c>
      <c r="F267" s="86">
        <v>0</v>
      </c>
      <c r="G267" s="86">
        <v>0</v>
      </c>
      <c r="H267" s="86">
        <v>0</v>
      </c>
      <c r="I267" s="86">
        <v>0</v>
      </c>
      <c r="J267" s="86">
        <v>0</v>
      </c>
      <c r="K267" s="86">
        <v>0</v>
      </c>
      <c r="L267" s="86">
        <v>0</v>
      </c>
      <c r="M267" s="86">
        <v>0</v>
      </c>
      <c r="N267" s="86">
        <v>0</v>
      </c>
      <c r="O267" s="86">
        <v>0</v>
      </c>
      <c r="P267" s="86">
        <v>0</v>
      </c>
      <c r="Q267" s="86">
        <v>39.799999999999997</v>
      </c>
      <c r="R267" s="86">
        <v>0</v>
      </c>
      <c r="S267" s="86">
        <v>0</v>
      </c>
      <c r="T267" s="86">
        <v>0</v>
      </c>
      <c r="U267" s="86">
        <v>0</v>
      </c>
      <c r="V267" s="86">
        <v>0</v>
      </c>
      <c r="W267" s="86">
        <v>0</v>
      </c>
      <c r="X267" s="86">
        <v>0</v>
      </c>
      <c r="Y267" s="86">
        <v>0</v>
      </c>
      <c r="Z267" s="86">
        <v>0</v>
      </c>
      <c r="AA267" s="86">
        <v>0</v>
      </c>
      <c r="AB267" s="86">
        <v>0</v>
      </c>
      <c r="AC267" s="86">
        <v>0</v>
      </c>
      <c r="AD267" s="86">
        <v>0</v>
      </c>
      <c r="AE267" s="86">
        <v>0</v>
      </c>
      <c r="AF267" s="86">
        <v>0</v>
      </c>
      <c r="AG267" s="86">
        <v>0</v>
      </c>
      <c r="AH267" s="86">
        <v>0</v>
      </c>
      <c r="AI267" s="86">
        <v>0.9</v>
      </c>
      <c r="AJ267" s="86">
        <v>0</v>
      </c>
      <c r="AK267" s="86">
        <v>0</v>
      </c>
      <c r="AL267" s="86">
        <v>0.73</v>
      </c>
      <c r="AM267" s="86">
        <v>0</v>
      </c>
      <c r="AO267" s="86">
        <v>41.609999999999992</v>
      </c>
      <c r="AP267" s="86">
        <v>41.609999999999992</v>
      </c>
      <c r="AQ267" s="86">
        <v>31.07</v>
      </c>
      <c r="AR267" s="86">
        <v>0</v>
      </c>
      <c r="AS267" s="86">
        <v>0</v>
      </c>
      <c r="AT267" s="97">
        <v>0.74669550588800782</v>
      </c>
      <c r="AX267" s="86">
        <v>0.73</v>
      </c>
      <c r="AY267" s="86">
        <v>0</v>
      </c>
      <c r="AZ267" s="86">
        <v>39.799999999999997</v>
      </c>
      <c r="BA267" s="86">
        <v>0</v>
      </c>
      <c r="BC267" s="86">
        <v>39.799999999999997</v>
      </c>
      <c r="BF267" s="86">
        <v>0.18</v>
      </c>
      <c r="BG267" s="86">
        <v>0</v>
      </c>
      <c r="BH267" s="86">
        <v>39.799999999999997</v>
      </c>
      <c r="BI267" s="86">
        <v>0.9</v>
      </c>
      <c r="BJ267" s="86">
        <v>0.73</v>
      </c>
      <c r="BK267" s="86">
        <v>0</v>
      </c>
      <c r="BL267" s="86">
        <v>0</v>
      </c>
      <c r="BM267" s="86">
        <v>0</v>
      </c>
      <c r="BN267" s="86" t="s">
        <v>6</v>
      </c>
      <c r="BO267" s="86" t="s">
        <v>6</v>
      </c>
      <c r="BP267" s="86">
        <v>41.609999999999992</v>
      </c>
      <c r="BS267" s="98">
        <v>4.3258832011535695E-3</v>
      </c>
      <c r="BT267" s="98">
        <v>0</v>
      </c>
      <c r="BU267" s="98">
        <v>0.97404470079307859</v>
      </c>
      <c r="BV267" s="98">
        <v>2.162941600576785E-2</v>
      </c>
      <c r="BX267" s="98">
        <v>1</v>
      </c>
    </row>
    <row r="268" spans="1:76" x14ac:dyDescent="0.35">
      <c r="A268" s="96" t="s">
        <v>390</v>
      </c>
      <c r="B268" s="96" t="s">
        <v>398</v>
      </c>
      <c r="C268" s="86">
        <v>0</v>
      </c>
      <c r="D268" s="86">
        <v>0.7</v>
      </c>
      <c r="E268" s="86">
        <v>0</v>
      </c>
      <c r="F268" s="86">
        <v>0</v>
      </c>
      <c r="G268" s="86">
        <v>0</v>
      </c>
      <c r="H268" s="86">
        <v>0</v>
      </c>
      <c r="I268" s="86">
        <v>0</v>
      </c>
      <c r="J268" s="86">
        <v>0</v>
      </c>
      <c r="K268" s="86">
        <v>0</v>
      </c>
      <c r="L268" s="86">
        <v>0</v>
      </c>
      <c r="M268" s="86">
        <v>11</v>
      </c>
      <c r="N268" s="86">
        <v>0</v>
      </c>
      <c r="O268" s="86">
        <v>10</v>
      </c>
      <c r="P268" s="86">
        <v>29</v>
      </c>
      <c r="Q268" s="86">
        <v>0</v>
      </c>
      <c r="R268" s="86">
        <v>0</v>
      </c>
      <c r="S268" s="86">
        <v>0</v>
      </c>
      <c r="T268" s="86">
        <v>0</v>
      </c>
      <c r="U268" s="86">
        <v>0</v>
      </c>
      <c r="V268" s="86">
        <v>0</v>
      </c>
      <c r="W268" s="86">
        <v>0</v>
      </c>
      <c r="X268" s="86">
        <v>0</v>
      </c>
      <c r="Y268" s="86">
        <v>0</v>
      </c>
      <c r="Z268" s="86">
        <v>0</v>
      </c>
      <c r="AA268" s="86">
        <v>0</v>
      </c>
      <c r="AB268" s="86">
        <v>0</v>
      </c>
      <c r="AC268" s="86">
        <v>0</v>
      </c>
      <c r="AD268" s="86">
        <v>0</v>
      </c>
      <c r="AE268" s="86">
        <v>0</v>
      </c>
      <c r="AF268" s="86">
        <v>0</v>
      </c>
      <c r="AG268" s="86">
        <v>0</v>
      </c>
      <c r="AH268" s="86">
        <v>0</v>
      </c>
      <c r="AI268" s="86">
        <v>8.6</v>
      </c>
      <c r="AJ268" s="86">
        <v>0</v>
      </c>
      <c r="AK268" s="86">
        <v>0</v>
      </c>
      <c r="AL268" s="86">
        <v>0.8</v>
      </c>
      <c r="AM268" s="86">
        <v>0</v>
      </c>
      <c r="AO268" s="86">
        <v>60.1</v>
      </c>
      <c r="AP268" s="86">
        <v>60.1</v>
      </c>
      <c r="AQ268" s="86">
        <v>43.4</v>
      </c>
      <c r="AR268" s="86">
        <v>0</v>
      </c>
      <c r="AS268" s="86">
        <v>0</v>
      </c>
      <c r="AT268" s="97">
        <v>0.72212978369384351</v>
      </c>
      <c r="AX268" s="86">
        <v>0.8</v>
      </c>
      <c r="AY268" s="86">
        <v>0</v>
      </c>
      <c r="AZ268" s="86">
        <v>50</v>
      </c>
      <c r="BA268" s="86">
        <v>0</v>
      </c>
      <c r="BC268" s="86">
        <v>50</v>
      </c>
      <c r="BF268" s="86">
        <v>0.7</v>
      </c>
      <c r="BG268" s="86">
        <v>0</v>
      </c>
      <c r="BH268" s="86">
        <v>50</v>
      </c>
      <c r="BI268" s="86">
        <v>8.6</v>
      </c>
      <c r="BJ268" s="86">
        <v>0.8</v>
      </c>
      <c r="BK268" s="86">
        <v>0</v>
      </c>
      <c r="BL268" s="86">
        <v>0</v>
      </c>
      <c r="BM268" s="86">
        <v>0</v>
      </c>
      <c r="BN268" s="86" t="s">
        <v>6</v>
      </c>
      <c r="BO268" s="86" t="s">
        <v>6</v>
      </c>
      <c r="BP268" s="86">
        <v>60.1</v>
      </c>
      <c r="BS268" s="98">
        <v>1.1647254575707153E-2</v>
      </c>
      <c r="BT268" s="98">
        <v>0</v>
      </c>
      <c r="BU268" s="98">
        <v>0.84525790349417629</v>
      </c>
      <c r="BV268" s="98">
        <v>0.14309484193011646</v>
      </c>
      <c r="BX268" s="98">
        <v>0.99999999999999989</v>
      </c>
    </row>
    <row r="269" spans="1:76" x14ac:dyDescent="0.35">
      <c r="A269" s="96" t="s">
        <v>390</v>
      </c>
      <c r="B269" s="96" t="s">
        <v>399</v>
      </c>
      <c r="C269" s="86">
        <v>0</v>
      </c>
      <c r="D269" s="86">
        <v>5.0999999999999997E-2</v>
      </c>
      <c r="E269" s="86">
        <v>0</v>
      </c>
      <c r="F269" s="86">
        <v>0</v>
      </c>
      <c r="G269" s="86">
        <v>0</v>
      </c>
      <c r="H269" s="86">
        <v>0</v>
      </c>
      <c r="I269" s="86">
        <v>0</v>
      </c>
      <c r="J269" s="86">
        <v>0</v>
      </c>
      <c r="K269" s="86">
        <v>0</v>
      </c>
      <c r="L269" s="86">
        <v>0</v>
      </c>
      <c r="M269" s="86">
        <v>0</v>
      </c>
      <c r="N269" s="86">
        <v>0</v>
      </c>
      <c r="O269" s="86">
        <v>0</v>
      </c>
      <c r="P269" s="86">
        <v>0</v>
      </c>
      <c r="Q269" s="86">
        <v>0</v>
      </c>
      <c r="R269" s="86">
        <v>0</v>
      </c>
      <c r="S269" s="86">
        <v>1.92</v>
      </c>
      <c r="T269" s="86">
        <v>0</v>
      </c>
      <c r="U269" s="86">
        <v>0</v>
      </c>
      <c r="V269" s="86">
        <v>0</v>
      </c>
      <c r="W269" s="86">
        <v>0</v>
      </c>
      <c r="X269" s="86">
        <v>0</v>
      </c>
      <c r="Y269" s="86">
        <v>0</v>
      </c>
      <c r="Z269" s="86">
        <v>0</v>
      </c>
      <c r="AA269" s="86">
        <v>0</v>
      </c>
      <c r="AB269" s="86">
        <v>0</v>
      </c>
      <c r="AC269" s="86">
        <v>0</v>
      </c>
      <c r="AD269" s="86">
        <v>0</v>
      </c>
      <c r="AE269" s="86">
        <v>0</v>
      </c>
      <c r="AF269" s="86">
        <v>0</v>
      </c>
      <c r="AG269" s="86">
        <v>0</v>
      </c>
      <c r="AH269" s="86">
        <v>0</v>
      </c>
      <c r="AI269" s="86">
        <v>0</v>
      </c>
      <c r="AJ269" s="86">
        <v>0</v>
      </c>
      <c r="AK269" s="86">
        <v>0</v>
      </c>
      <c r="AL269" s="86">
        <v>3.5999999999999997E-2</v>
      </c>
      <c r="AM269" s="86">
        <v>0</v>
      </c>
      <c r="AO269" s="86">
        <v>2.0069999999999997</v>
      </c>
      <c r="AP269" s="86">
        <v>2.0069999999999997</v>
      </c>
      <c r="AQ269" s="86">
        <v>1.3</v>
      </c>
      <c r="AR269" s="86">
        <v>0</v>
      </c>
      <c r="AS269" s="86">
        <v>0</v>
      </c>
      <c r="AT269" s="97">
        <v>0.6477329347284505</v>
      </c>
      <c r="AX269" s="86">
        <v>3.5999999999999997E-2</v>
      </c>
      <c r="AY269" s="86">
        <v>0</v>
      </c>
      <c r="AZ269" s="86">
        <v>0</v>
      </c>
      <c r="BA269" s="86">
        <v>1.92</v>
      </c>
      <c r="BC269" s="86">
        <v>1.92</v>
      </c>
      <c r="BF269" s="86">
        <v>5.0999999999999997E-2</v>
      </c>
      <c r="BG269" s="86">
        <v>0</v>
      </c>
      <c r="BH269" s="86">
        <v>1.92</v>
      </c>
      <c r="BI269" s="86">
        <v>0</v>
      </c>
      <c r="BJ269" s="86">
        <v>3.5999999999999997E-2</v>
      </c>
      <c r="BK269" s="86">
        <v>0</v>
      </c>
      <c r="BL269" s="86">
        <v>0</v>
      </c>
      <c r="BM269" s="86">
        <v>0</v>
      </c>
      <c r="BN269" s="86" t="s">
        <v>6</v>
      </c>
      <c r="BO269" s="86" t="s">
        <v>6</v>
      </c>
      <c r="BP269" s="86">
        <v>2.0069999999999997</v>
      </c>
      <c r="BS269" s="98">
        <v>2.541106128550075E-2</v>
      </c>
      <c r="BT269" s="98">
        <v>0</v>
      </c>
      <c r="BU269" s="98">
        <v>0.97458893871449936</v>
      </c>
      <c r="BV269" s="98">
        <v>0</v>
      </c>
      <c r="BX269" s="98">
        <v>1.0000000000000002</v>
      </c>
    </row>
    <row r="270" spans="1:76" x14ac:dyDescent="0.35">
      <c r="A270" s="96" t="s">
        <v>390</v>
      </c>
      <c r="B270" s="96" t="s">
        <v>400</v>
      </c>
      <c r="C270" s="86">
        <v>0</v>
      </c>
      <c r="D270" s="86">
        <v>0</v>
      </c>
      <c r="E270" s="86">
        <v>0</v>
      </c>
      <c r="F270" s="86">
        <v>0</v>
      </c>
      <c r="G270" s="86">
        <v>0</v>
      </c>
      <c r="H270" s="86">
        <v>0</v>
      </c>
      <c r="I270" s="86">
        <v>0</v>
      </c>
      <c r="J270" s="86">
        <v>0</v>
      </c>
      <c r="K270" s="86">
        <v>0</v>
      </c>
      <c r="L270" s="86">
        <v>0</v>
      </c>
      <c r="M270" s="86">
        <v>0</v>
      </c>
      <c r="N270" s="86">
        <v>0</v>
      </c>
      <c r="O270" s="86">
        <v>0</v>
      </c>
      <c r="P270" s="86">
        <v>0</v>
      </c>
      <c r="Q270" s="86">
        <v>0</v>
      </c>
      <c r="R270" s="86">
        <v>2</v>
      </c>
      <c r="S270" s="86">
        <v>0</v>
      </c>
      <c r="T270" s="86">
        <v>0</v>
      </c>
      <c r="U270" s="86">
        <v>0</v>
      </c>
      <c r="V270" s="86">
        <v>0</v>
      </c>
      <c r="W270" s="86">
        <v>0.05</v>
      </c>
      <c r="X270" s="86">
        <v>0</v>
      </c>
      <c r="Y270" s="86">
        <v>0</v>
      </c>
      <c r="Z270" s="86">
        <v>0</v>
      </c>
      <c r="AA270" s="86">
        <v>0</v>
      </c>
      <c r="AB270" s="86">
        <v>0</v>
      </c>
      <c r="AC270" s="86">
        <v>0</v>
      </c>
      <c r="AD270" s="86">
        <v>0</v>
      </c>
      <c r="AE270" s="86">
        <v>0</v>
      </c>
      <c r="AF270" s="86">
        <v>0</v>
      </c>
      <c r="AG270" s="86">
        <v>0</v>
      </c>
      <c r="AH270" s="86">
        <v>0</v>
      </c>
      <c r="AI270" s="86">
        <v>0</v>
      </c>
      <c r="AJ270" s="86">
        <v>0</v>
      </c>
      <c r="AK270" s="86">
        <v>0</v>
      </c>
      <c r="AL270" s="86">
        <v>0.03</v>
      </c>
      <c r="AM270" s="86">
        <v>0</v>
      </c>
      <c r="AO270" s="86">
        <v>2.0799999999999996</v>
      </c>
      <c r="AP270" s="86">
        <v>2.0799999999999996</v>
      </c>
      <c r="AQ270" s="86">
        <v>1.98</v>
      </c>
      <c r="AR270" s="86">
        <v>0</v>
      </c>
      <c r="AS270" s="86">
        <v>0</v>
      </c>
      <c r="AT270" s="97">
        <v>0.95192307692307709</v>
      </c>
      <c r="AX270" s="86">
        <v>0.03</v>
      </c>
      <c r="AY270" s="86">
        <v>0</v>
      </c>
      <c r="AZ270" s="86">
        <v>0</v>
      </c>
      <c r="BA270" s="86">
        <v>2</v>
      </c>
      <c r="BC270" s="86">
        <v>2.0499999999999998</v>
      </c>
      <c r="BF270" s="86">
        <v>0</v>
      </c>
      <c r="BG270" s="86">
        <v>0</v>
      </c>
      <c r="BH270" s="86">
        <v>2.0499999999999998</v>
      </c>
      <c r="BI270" s="86">
        <v>0</v>
      </c>
      <c r="BJ270" s="86">
        <v>0.03</v>
      </c>
      <c r="BK270" s="86">
        <v>0</v>
      </c>
      <c r="BL270" s="86">
        <v>0</v>
      </c>
      <c r="BM270" s="86">
        <v>0</v>
      </c>
      <c r="BN270" s="86" t="s">
        <v>6</v>
      </c>
      <c r="BO270" s="86" t="s">
        <v>6</v>
      </c>
      <c r="BP270" s="86">
        <v>2.0799999999999996</v>
      </c>
      <c r="BS270" s="98">
        <v>0</v>
      </c>
      <c r="BT270" s="98">
        <v>0</v>
      </c>
      <c r="BU270" s="98">
        <v>1</v>
      </c>
      <c r="BV270" s="98">
        <v>0</v>
      </c>
      <c r="BX270" s="98">
        <v>1</v>
      </c>
    </row>
    <row r="271" spans="1:76" x14ac:dyDescent="0.35">
      <c r="A271" s="96" t="s">
        <v>390</v>
      </c>
      <c r="B271" s="96" t="s">
        <v>401</v>
      </c>
      <c r="C271" s="86">
        <v>0</v>
      </c>
      <c r="D271" s="86">
        <v>1.5</v>
      </c>
      <c r="E271" s="86">
        <v>0</v>
      </c>
      <c r="F271" s="86">
        <v>0</v>
      </c>
      <c r="G271" s="86">
        <v>0</v>
      </c>
      <c r="H271" s="86">
        <v>0</v>
      </c>
      <c r="I271" s="86">
        <v>0</v>
      </c>
      <c r="J271" s="86">
        <v>0</v>
      </c>
      <c r="K271" s="86">
        <v>0</v>
      </c>
      <c r="L271" s="86">
        <v>0</v>
      </c>
      <c r="M271" s="86">
        <v>0</v>
      </c>
      <c r="N271" s="86">
        <v>0</v>
      </c>
      <c r="O271" s="86">
        <v>0</v>
      </c>
      <c r="P271" s="86">
        <v>21.7</v>
      </c>
      <c r="Q271" s="86">
        <v>0</v>
      </c>
      <c r="R271" s="86">
        <v>0</v>
      </c>
      <c r="S271" s="86">
        <v>0</v>
      </c>
      <c r="T271" s="86">
        <v>0</v>
      </c>
      <c r="U271" s="86">
        <v>0</v>
      </c>
      <c r="V271" s="86">
        <v>0</v>
      </c>
      <c r="W271" s="86">
        <v>0</v>
      </c>
      <c r="X271" s="86">
        <v>0</v>
      </c>
      <c r="Y271" s="86">
        <v>0</v>
      </c>
      <c r="Z271" s="86">
        <v>0</v>
      </c>
      <c r="AA271" s="86">
        <v>0</v>
      </c>
      <c r="AB271" s="86">
        <v>0</v>
      </c>
      <c r="AC271" s="86">
        <v>0</v>
      </c>
      <c r="AD271" s="86">
        <v>0</v>
      </c>
      <c r="AE271" s="86">
        <v>0</v>
      </c>
      <c r="AF271" s="86">
        <v>0</v>
      </c>
      <c r="AG271" s="86">
        <v>0</v>
      </c>
      <c r="AH271" s="86">
        <v>0</v>
      </c>
      <c r="AI271" s="86">
        <v>1.9</v>
      </c>
      <c r="AJ271" s="86">
        <v>0</v>
      </c>
      <c r="AK271" s="86">
        <v>0</v>
      </c>
      <c r="AL271" s="86">
        <v>0.5</v>
      </c>
      <c r="AM271" s="86">
        <v>0</v>
      </c>
      <c r="AO271" s="86">
        <v>25.599999999999998</v>
      </c>
      <c r="AP271" s="86">
        <v>25.599999999999998</v>
      </c>
      <c r="AQ271" s="86">
        <v>19.7</v>
      </c>
      <c r="AR271" s="86">
        <v>0</v>
      </c>
      <c r="AS271" s="86">
        <v>0</v>
      </c>
      <c r="AT271" s="97">
        <v>0.76953125</v>
      </c>
      <c r="AX271" s="86">
        <v>0.5</v>
      </c>
      <c r="AY271" s="86">
        <v>0</v>
      </c>
      <c r="AZ271" s="86">
        <v>21.7</v>
      </c>
      <c r="BA271" s="86">
        <v>0</v>
      </c>
      <c r="BC271" s="86">
        <v>21.7</v>
      </c>
      <c r="BF271" s="86">
        <v>1.5</v>
      </c>
      <c r="BG271" s="86">
        <v>0</v>
      </c>
      <c r="BH271" s="86">
        <v>21.7</v>
      </c>
      <c r="BI271" s="86">
        <v>1.9</v>
      </c>
      <c r="BJ271" s="86">
        <v>0.5</v>
      </c>
      <c r="BK271" s="86">
        <v>0</v>
      </c>
      <c r="BL271" s="86">
        <v>0</v>
      </c>
      <c r="BM271" s="86">
        <v>0</v>
      </c>
      <c r="BN271" s="86" t="s">
        <v>6</v>
      </c>
      <c r="BO271" s="86" t="s">
        <v>6</v>
      </c>
      <c r="BP271" s="86">
        <v>25.599999999999998</v>
      </c>
      <c r="BS271" s="98">
        <v>5.8593750000000007E-2</v>
      </c>
      <c r="BT271" s="98">
        <v>0</v>
      </c>
      <c r="BU271" s="98">
        <v>0.8671875</v>
      </c>
      <c r="BV271" s="98">
        <v>7.421875E-2</v>
      </c>
      <c r="BX271" s="98">
        <v>1</v>
      </c>
    </row>
    <row r="272" spans="1:76" x14ac:dyDescent="0.35">
      <c r="A272" s="96" t="s">
        <v>390</v>
      </c>
      <c r="B272" s="96" t="s">
        <v>402</v>
      </c>
      <c r="C272" s="86">
        <v>0</v>
      </c>
      <c r="D272" s="86">
        <v>0.4</v>
      </c>
      <c r="E272" s="86">
        <v>0</v>
      </c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86">
        <v>0</v>
      </c>
      <c r="L272" s="86">
        <v>0</v>
      </c>
      <c r="M272" s="86">
        <v>0</v>
      </c>
      <c r="N272" s="86">
        <v>0</v>
      </c>
      <c r="O272" s="86">
        <v>0</v>
      </c>
      <c r="P272" s="86">
        <v>9.8000000000000007</v>
      </c>
      <c r="Q272" s="86">
        <v>0</v>
      </c>
      <c r="R272" s="86">
        <v>0.6</v>
      </c>
      <c r="S272" s="86">
        <v>0</v>
      </c>
      <c r="T272" s="86">
        <v>0</v>
      </c>
      <c r="U272" s="86">
        <v>0</v>
      </c>
      <c r="V272" s="86">
        <v>0</v>
      </c>
      <c r="W272" s="86">
        <v>0</v>
      </c>
      <c r="X272" s="86">
        <v>0</v>
      </c>
      <c r="Y272" s="86">
        <v>0</v>
      </c>
      <c r="Z272" s="86">
        <v>0</v>
      </c>
      <c r="AA272" s="86">
        <v>0</v>
      </c>
      <c r="AB272" s="86">
        <v>0</v>
      </c>
      <c r="AC272" s="86">
        <v>0</v>
      </c>
      <c r="AD272" s="86">
        <v>0</v>
      </c>
      <c r="AE272" s="86">
        <v>0</v>
      </c>
      <c r="AF272" s="86">
        <v>0</v>
      </c>
      <c r="AG272" s="86">
        <v>0</v>
      </c>
      <c r="AH272" s="86">
        <v>0</v>
      </c>
      <c r="AI272" s="86">
        <v>0</v>
      </c>
      <c r="AJ272" s="86">
        <v>0</v>
      </c>
      <c r="AK272" s="86">
        <v>0</v>
      </c>
      <c r="AL272" s="86">
        <v>0.25</v>
      </c>
      <c r="AM272" s="86">
        <v>0</v>
      </c>
      <c r="AO272" s="86">
        <v>11.05</v>
      </c>
      <c r="AP272" s="86">
        <v>11.05</v>
      </c>
      <c r="AQ272" s="86">
        <v>7.585</v>
      </c>
      <c r="AR272" s="86">
        <v>0</v>
      </c>
      <c r="AS272" s="86">
        <v>0</v>
      </c>
      <c r="AT272" s="97">
        <v>0.68642533936651584</v>
      </c>
      <c r="AX272" s="86">
        <v>0.25</v>
      </c>
      <c r="AY272" s="86">
        <v>0</v>
      </c>
      <c r="AZ272" s="86">
        <v>9.8000000000000007</v>
      </c>
      <c r="BA272" s="86">
        <v>0.6</v>
      </c>
      <c r="BC272" s="86">
        <v>10.4</v>
      </c>
      <c r="BF272" s="86">
        <v>0.4</v>
      </c>
      <c r="BG272" s="86">
        <v>0</v>
      </c>
      <c r="BH272" s="86">
        <v>10.4</v>
      </c>
      <c r="BI272" s="86">
        <v>0</v>
      </c>
      <c r="BJ272" s="86">
        <v>0.25</v>
      </c>
      <c r="BK272" s="86">
        <v>0</v>
      </c>
      <c r="BL272" s="86">
        <v>0</v>
      </c>
      <c r="BM272" s="86">
        <v>0</v>
      </c>
      <c r="BN272" s="86" t="s">
        <v>6</v>
      </c>
      <c r="BO272" s="86" t="s">
        <v>6</v>
      </c>
      <c r="BP272" s="86">
        <v>11.05</v>
      </c>
      <c r="BS272" s="98">
        <v>3.6199095022624431E-2</v>
      </c>
      <c r="BT272" s="98">
        <v>0</v>
      </c>
      <c r="BU272" s="98">
        <v>0.96380090497737558</v>
      </c>
      <c r="BV272" s="98">
        <v>0</v>
      </c>
      <c r="BX272" s="98">
        <v>1</v>
      </c>
    </row>
    <row r="273" spans="1:76" x14ac:dyDescent="0.35">
      <c r="A273" s="96" t="s">
        <v>390</v>
      </c>
      <c r="B273" s="96" t="s">
        <v>403</v>
      </c>
      <c r="C273" s="86">
        <v>0</v>
      </c>
      <c r="D273" s="86">
        <v>1</v>
      </c>
      <c r="E273" s="86">
        <v>0</v>
      </c>
      <c r="F273" s="86">
        <v>0</v>
      </c>
      <c r="G273" s="86">
        <v>0</v>
      </c>
      <c r="H273" s="86">
        <v>0</v>
      </c>
      <c r="I273" s="86">
        <v>0</v>
      </c>
      <c r="J273" s="86">
        <v>0</v>
      </c>
      <c r="K273" s="86">
        <v>0</v>
      </c>
      <c r="L273" s="86">
        <v>0</v>
      </c>
      <c r="M273" s="86">
        <v>0</v>
      </c>
      <c r="N273" s="86">
        <v>28.4</v>
      </c>
      <c r="O273" s="86">
        <v>0</v>
      </c>
      <c r="P273" s="86">
        <v>0</v>
      </c>
      <c r="Q273" s="86">
        <v>0</v>
      </c>
      <c r="R273" s="86">
        <v>0</v>
      </c>
      <c r="S273" s="86">
        <v>0</v>
      </c>
      <c r="T273" s="86">
        <v>0</v>
      </c>
      <c r="U273" s="86">
        <v>0</v>
      </c>
      <c r="V273" s="86">
        <v>0</v>
      </c>
      <c r="W273" s="86">
        <v>0</v>
      </c>
      <c r="X273" s="86">
        <v>0</v>
      </c>
      <c r="Y273" s="86">
        <v>0</v>
      </c>
      <c r="Z273" s="86">
        <v>0</v>
      </c>
      <c r="AA273" s="86">
        <v>0</v>
      </c>
      <c r="AB273" s="86">
        <v>0</v>
      </c>
      <c r="AC273" s="86">
        <v>0</v>
      </c>
      <c r="AD273" s="86">
        <v>0</v>
      </c>
      <c r="AE273" s="86">
        <v>0</v>
      </c>
      <c r="AF273" s="86">
        <v>0</v>
      </c>
      <c r="AG273" s="86">
        <v>0</v>
      </c>
      <c r="AH273" s="86">
        <v>0</v>
      </c>
      <c r="AI273" s="86">
        <v>3.6</v>
      </c>
      <c r="AJ273" s="86">
        <v>0</v>
      </c>
      <c r="AK273" s="86">
        <v>0</v>
      </c>
      <c r="AL273" s="86">
        <v>0.52</v>
      </c>
      <c r="AM273" s="86">
        <v>0</v>
      </c>
      <c r="AO273" s="86">
        <v>33.520000000000003</v>
      </c>
      <c r="AP273" s="86">
        <v>33.520000000000003</v>
      </c>
      <c r="AQ273" s="86">
        <v>23.7</v>
      </c>
      <c r="AR273" s="86">
        <v>0</v>
      </c>
      <c r="AS273" s="86">
        <v>0</v>
      </c>
      <c r="AT273" s="97">
        <v>0.70704057279236265</v>
      </c>
      <c r="AX273" s="86">
        <v>0.52</v>
      </c>
      <c r="AY273" s="86">
        <v>0</v>
      </c>
      <c r="AZ273" s="86">
        <v>28.4</v>
      </c>
      <c r="BA273" s="86">
        <v>0</v>
      </c>
      <c r="BC273" s="86">
        <v>28.4</v>
      </c>
      <c r="BF273" s="86">
        <v>1</v>
      </c>
      <c r="BG273" s="86">
        <v>0</v>
      </c>
      <c r="BH273" s="86">
        <v>28.4</v>
      </c>
      <c r="BI273" s="86">
        <v>3.6</v>
      </c>
      <c r="BJ273" s="86">
        <v>0.52</v>
      </c>
      <c r="BK273" s="86">
        <v>0</v>
      </c>
      <c r="BL273" s="86">
        <v>0</v>
      </c>
      <c r="BM273" s="86">
        <v>0</v>
      </c>
      <c r="BN273" s="86" t="s">
        <v>6</v>
      </c>
      <c r="BO273" s="86" t="s">
        <v>6</v>
      </c>
      <c r="BP273" s="86">
        <v>33.520000000000003</v>
      </c>
      <c r="BS273" s="98">
        <v>2.9832935560859187E-2</v>
      </c>
      <c r="BT273" s="98">
        <v>0</v>
      </c>
      <c r="BU273" s="98">
        <v>0.8627684964200476</v>
      </c>
      <c r="BV273" s="98">
        <v>0.10739856801909307</v>
      </c>
      <c r="BX273" s="98">
        <v>0.99999999999999989</v>
      </c>
    </row>
    <row r="274" spans="1:76" x14ac:dyDescent="0.35">
      <c r="A274" s="96" t="s">
        <v>390</v>
      </c>
      <c r="B274" s="96" t="s">
        <v>404</v>
      </c>
      <c r="C274" s="86">
        <v>0</v>
      </c>
      <c r="D274" s="86">
        <v>0</v>
      </c>
      <c r="E274" s="86">
        <v>0</v>
      </c>
      <c r="F274" s="86">
        <v>0</v>
      </c>
      <c r="G274" s="86">
        <v>0</v>
      </c>
      <c r="H274" s="86">
        <v>0.81</v>
      </c>
      <c r="I274" s="86">
        <v>0</v>
      </c>
      <c r="J274" s="86">
        <v>0</v>
      </c>
      <c r="K274" s="86">
        <v>0</v>
      </c>
      <c r="L274" s="86">
        <v>0</v>
      </c>
      <c r="M274" s="86">
        <v>0</v>
      </c>
      <c r="N274" s="86">
        <v>27.8</v>
      </c>
      <c r="O274" s="86">
        <v>0</v>
      </c>
      <c r="P274" s="86">
        <v>0</v>
      </c>
      <c r="Q274" s="86">
        <v>0</v>
      </c>
      <c r="R274" s="86">
        <v>0</v>
      </c>
      <c r="S274" s="86">
        <v>0</v>
      </c>
      <c r="T274" s="86">
        <v>0</v>
      </c>
      <c r="U274" s="86">
        <v>0</v>
      </c>
      <c r="V274" s="86">
        <v>0</v>
      </c>
      <c r="W274" s="86">
        <v>0</v>
      </c>
      <c r="X274" s="86">
        <v>0</v>
      </c>
      <c r="Y274" s="86">
        <v>0</v>
      </c>
      <c r="Z274" s="86">
        <v>0</v>
      </c>
      <c r="AA274" s="86">
        <v>0</v>
      </c>
      <c r="AB274" s="86">
        <v>0</v>
      </c>
      <c r="AC274" s="86">
        <v>0</v>
      </c>
      <c r="AD274" s="86">
        <v>0</v>
      </c>
      <c r="AE274" s="86">
        <v>0</v>
      </c>
      <c r="AF274" s="86">
        <v>0</v>
      </c>
      <c r="AG274" s="86">
        <v>0</v>
      </c>
      <c r="AH274" s="86">
        <v>0</v>
      </c>
      <c r="AI274" s="86">
        <v>2.2000000000000002</v>
      </c>
      <c r="AJ274" s="86">
        <v>0</v>
      </c>
      <c r="AK274" s="86">
        <v>0</v>
      </c>
      <c r="AL274" s="86">
        <v>0.57499999999999996</v>
      </c>
      <c r="AM274" s="86">
        <v>0</v>
      </c>
      <c r="AO274" s="86">
        <v>31.384999999999998</v>
      </c>
      <c r="AP274" s="86">
        <v>31.384999999999998</v>
      </c>
      <c r="AQ274" s="86">
        <v>21.4</v>
      </c>
      <c r="AR274" s="86">
        <v>0</v>
      </c>
      <c r="AS274" s="86">
        <v>0</v>
      </c>
      <c r="AT274" s="97">
        <v>0.68185438903935003</v>
      </c>
      <c r="AX274" s="86">
        <v>0.57499999999999996</v>
      </c>
      <c r="AY274" s="86">
        <v>0</v>
      </c>
      <c r="AZ274" s="86">
        <v>27.8</v>
      </c>
      <c r="BA274" s="86">
        <v>0</v>
      </c>
      <c r="BC274" s="86">
        <v>27.8</v>
      </c>
      <c r="BF274" s="86">
        <v>0.81</v>
      </c>
      <c r="BG274" s="86">
        <v>0</v>
      </c>
      <c r="BH274" s="86">
        <v>27.8</v>
      </c>
      <c r="BI274" s="86">
        <v>2.2000000000000002</v>
      </c>
      <c r="BJ274" s="86">
        <v>0.57499999999999996</v>
      </c>
      <c r="BK274" s="86">
        <v>0</v>
      </c>
      <c r="BL274" s="86">
        <v>0</v>
      </c>
      <c r="BM274" s="86">
        <v>0</v>
      </c>
      <c r="BN274" s="86" t="s">
        <v>6</v>
      </c>
      <c r="BO274" s="86" t="s">
        <v>6</v>
      </c>
      <c r="BP274" s="86">
        <v>31.384999999999998</v>
      </c>
      <c r="BS274" s="98">
        <v>2.5808507248685681E-2</v>
      </c>
      <c r="BT274" s="98">
        <v>0</v>
      </c>
      <c r="BU274" s="98">
        <v>0.90409431256969897</v>
      </c>
      <c r="BV274" s="98">
        <v>7.0097180181615426E-2</v>
      </c>
      <c r="BX274" s="98">
        <v>1</v>
      </c>
    </row>
    <row r="275" spans="1:76" x14ac:dyDescent="0.35">
      <c r="A275" s="96" t="s">
        <v>390</v>
      </c>
      <c r="B275" s="96" t="s">
        <v>405</v>
      </c>
      <c r="C275" s="86">
        <v>0</v>
      </c>
      <c r="D275" s="86">
        <v>2.2599999999999998</v>
      </c>
      <c r="E275" s="86">
        <v>0</v>
      </c>
      <c r="F275" s="86">
        <v>0</v>
      </c>
      <c r="G275" s="86">
        <v>0</v>
      </c>
      <c r="H275" s="86">
        <v>0</v>
      </c>
      <c r="I275" s="86">
        <v>0</v>
      </c>
      <c r="J275" s="86">
        <v>0</v>
      </c>
      <c r="K275" s="86">
        <v>0</v>
      </c>
      <c r="L275" s="86">
        <v>0</v>
      </c>
      <c r="M275" s="86">
        <v>0</v>
      </c>
      <c r="N275" s="86">
        <v>0</v>
      </c>
      <c r="O275" s="86">
        <v>0</v>
      </c>
      <c r="P275" s="86">
        <v>0</v>
      </c>
      <c r="Q275" s="86">
        <v>110.1</v>
      </c>
      <c r="R275" s="86">
        <v>0</v>
      </c>
      <c r="S275" s="86">
        <v>0</v>
      </c>
      <c r="T275" s="86">
        <v>0</v>
      </c>
      <c r="U275" s="86">
        <v>0</v>
      </c>
      <c r="V275" s="86">
        <v>0</v>
      </c>
      <c r="W275" s="86">
        <v>0</v>
      </c>
      <c r="X275" s="86">
        <v>0</v>
      </c>
      <c r="Y275" s="86">
        <v>0</v>
      </c>
      <c r="Z275" s="86">
        <v>0</v>
      </c>
      <c r="AA275" s="86">
        <v>0</v>
      </c>
      <c r="AB275" s="86">
        <v>0</v>
      </c>
      <c r="AC275" s="86">
        <v>0</v>
      </c>
      <c r="AD275" s="86">
        <v>0</v>
      </c>
      <c r="AE275" s="86">
        <v>0</v>
      </c>
      <c r="AF275" s="86">
        <v>0</v>
      </c>
      <c r="AG275" s="86">
        <v>0</v>
      </c>
      <c r="AH275" s="86">
        <v>0</v>
      </c>
      <c r="AI275" s="86">
        <v>7.2</v>
      </c>
      <c r="AJ275" s="86">
        <v>0</v>
      </c>
      <c r="AK275" s="86">
        <v>0</v>
      </c>
      <c r="AL275" s="86">
        <v>3.1</v>
      </c>
      <c r="AM275" s="86">
        <v>0</v>
      </c>
      <c r="AO275" s="86">
        <v>122.66</v>
      </c>
      <c r="AP275" s="86">
        <v>122.66</v>
      </c>
      <c r="AQ275" s="86">
        <v>90.4</v>
      </c>
      <c r="AR275" s="86">
        <v>0</v>
      </c>
      <c r="AS275" s="86">
        <v>0</v>
      </c>
      <c r="AT275" s="97">
        <v>0.7369965759008642</v>
      </c>
      <c r="AX275" s="86">
        <v>3.1</v>
      </c>
      <c r="AY275" s="86">
        <v>0</v>
      </c>
      <c r="AZ275" s="86">
        <v>110.1</v>
      </c>
      <c r="BA275" s="86">
        <v>0</v>
      </c>
      <c r="BC275" s="86">
        <v>110.1</v>
      </c>
      <c r="BF275" s="86">
        <v>2.2599999999999998</v>
      </c>
      <c r="BG275" s="86">
        <v>0</v>
      </c>
      <c r="BH275" s="86">
        <v>110.1</v>
      </c>
      <c r="BI275" s="86">
        <v>7.2</v>
      </c>
      <c r="BJ275" s="86">
        <v>3.1</v>
      </c>
      <c r="BK275" s="86">
        <v>0</v>
      </c>
      <c r="BL275" s="86">
        <v>0.42</v>
      </c>
      <c r="BM275" s="86">
        <v>0</v>
      </c>
      <c r="BN275" s="86" t="s">
        <v>6</v>
      </c>
      <c r="BO275" s="86" t="s">
        <v>6</v>
      </c>
      <c r="BP275" s="86">
        <v>122.66</v>
      </c>
      <c r="BS275" s="98">
        <v>1.8424914397521603E-2</v>
      </c>
      <c r="BT275" s="98">
        <v>1.0614707321050057E-2</v>
      </c>
      <c r="BU275" s="98">
        <v>0.91226153595304094</v>
      </c>
      <c r="BV275" s="98">
        <v>5.8698842328387416E-2</v>
      </c>
      <c r="BX275" s="98">
        <v>1</v>
      </c>
    </row>
    <row r="276" spans="1:76" x14ac:dyDescent="0.35">
      <c r="A276" s="96" t="s">
        <v>390</v>
      </c>
      <c r="B276" s="96" t="s">
        <v>406</v>
      </c>
      <c r="C276" s="86">
        <v>0</v>
      </c>
      <c r="D276" s="86">
        <v>0.1</v>
      </c>
      <c r="E276" s="86">
        <v>0</v>
      </c>
      <c r="F276" s="86">
        <v>0</v>
      </c>
      <c r="G276" s="86">
        <v>0</v>
      </c>
      <c r="H276" s="86">
        <v>0</v>
      </c>
      <c r="I276" s="86">
        <v>0</v>
      </c>
      <c r="J276" s="86">
        <v>0</v>
      </c>
      <c r="K276" s="86">
        <v>0</v>
      </c>
      <c r="L276" s="86">
        <v>0</v>
      </c>
      <c r="M276" s="86">
        <v>0</v>
      </c>
      <c r="N276" s="86">
        <v>0</v>
      </c>
      <c r="O276" s="86">
        <v>0</v>
      </c>
      <c r="P276" s="86">
        <v>1.2</v>
      </c>
      <c r="Q276" s="86">
        <v>0</v>
      </c>
      <c r="R276" s="86">
        <v>0</v>
      </c>
      <c r="S276" s="86">
        <v>5.5</v>
      </c>
      <c r="T276" s="86">
        <v>0</v>
      </c>
      <c r="U276" s="86">
        <v>0</v>
      </c>
      <c r="V276" s="86">
        <v>0</v>
      </c>
      <c r="W276" s="86">
        <v>0</v>
      </c>
      <c r="X276" s="86">
        <v>0</v>
      </c>
      <c r="Y276" s="86">
        <v>0</v>
      </c>
      <c r="Z276" s="86">
        <v>0</v>
      </c>
      <c r="AA276" s="86">
        <v>0</v>
      </c>
      <c r="AB276" s="86">
        <v>0</v>
      </c>
      <c r="AC276" s="86">
        <v>0</v>
      </c>
      <c r="AD276" s="86">
        <v>0</v>
      </c>
      <c r="AE276" s="86">
        <v>0</v>
      </c>
      <c r="AF276" s="86">
        <v>0</v>
      </c>
      <c r="AG276" s="86">
        <v>0</v>
      </c>
      <c r="AH276" s="86">
        <v>0</v>
      </c>
      <c r="AI276" s="86">
        <v>0</v>
      </c>
      <c r="AJ276" s="86">
        <v>0</v>
      </c>
      <c r="AK276" s="86">
        <v>0</v>
      </c>
      <c r="AL276" s="86">
        <v>0.13700000000000001</v>
      </c>
      <c r="AM276" s="86">
        <v>0</v>
      </c>
      <c r="AO276" s="86">
        <v>6.9369999999999994</v>
      </c>
      <c r="AP276" s="86">
        <v>6.9369999999999994</v>
      </c>
      <c r="AQ276" s="86">
        <v>5.0999999999999996</v>
      </c>
      <c r="AR276" s="86">
        <v>0</v>
      </c>
      <c r="AS276" s="86">
        <v>0</v>
      </c>
      <c r="AT276" s="97">
        <v>0.73518812166642644</v>
      </c>
      <c r="AX276" s="86">
        <v>0.13700000000000001</v>
      </c>
      <c r="AY276" s="86">
        <v>0</v>
      </c>
      <c r="AZ276" s="86">
        <v>1.2</v>
      </c>
      <c r="BA276" s="86">
        <v>5.5</v>
      </c>
      <c r="BC276" s="86">
        <v>6.7</v>
      </c>
      <c r="BF276" s="86">
        <v>0.1</v>
      </c>
      <c r="BG276" s="86">
        <v>0</v>
      </c>
      <c r="BH276" s="86">
        <v>6.7</v>
      </c>
      <c r="BI276" s="86">
        <v>0</v>
      </c>
      <c r="BJ276" s="86">
        <v>0.13700000000000001</v>
      </c>
      <c r="BK276" s="86">
        <v>0</v>
      </c>
      <c r="BL276" s="86">
        <v>0</v>
      </c>
      <c r="BM276" s="86">
        <v>0</v>
      </c>
      <c r="BN276" s="86" t="s">
        <v>6</v>
      </c>
      <c r="BO276" s="86" t="s">
        <v>6</v>
      </c>
      <c r="BP276" s="86">
        <v>6.9369999999999994</v>
      </c>
      <c r="BS276" s="98">
        <v>1.4415453366008362E-2</v>
      </c>
      <c r="BT276" s="98">
        <v>0</v>
      </c>
      <c r="BU276" s="98">
        <v>0.98558454663399164</v>
      </c>
      <c r="BV276" s="98">
        <v>0</v>
      </c>
      <c r="BX276" s="98">
        <v>1</v>
      </c>
    </row>
    <row r="277" spans="1:76" x14ac:dyDescent="0.35">
      <c r="A277" s="96" t="s">
        <v>390</v>
      </c>
      <c r="B277" s="96" t="s">
        <v>407</v>
      </c>
      <c r="C277" s="86">
        <v>0</v>
      </c>
      <c r="D277" s="86">
        <v>0.06</v>
      </c>
      <c r="E277" s="86">
        <v>0</v>
      </c>
      <c r="F277" s="86">
        <v>0</v>
      </c>
      <c r="G277" s="86">
        <v>0</v>
      </c>
      <c r="H277" s="86">
        <v>0</v>
      </c>
      <c r="I277" s="86">
        <v>0</v>
      </c>
      <c r="J277" s="86">
        <v>0</v>
      </c>
      <c r="K277" s="86">
        <v>0</v>
      </c>
      <c r="L277" s="86">
        <v>0</v>
      </c>
      <c r="M277" s="86">
        <v>0</v>
      </c>
      <c r="N277" s="86">
        <v>0</v>
      </c>
      <c r="O277" s="86">
        <v>0</v>
      </c>
      <c r="P277" s="86">
        <v>0</v>
      </c>
      <c r="Q277" s="86">
        <v>0</v>
      </c>
      <c r="R277" s="86">
        <v>0</v>
      </c>
      <c r="S277" s="86">
        <v>0.05</v>
      </c>
      <c r="T277" s="86">
        <v>0</v>
      </c>
      <c r="U277" s="86">
        <v>0</v>
      </c>
      <c r="V277" s="86">
        <v>0</v>
      </c>
      <c r="W277" s="86">
        <v>0</v>
      </c>
      <c r="X277" s="86">
        <v>0</v>
      </c>
      <c r="Y277" s="86">
        <v>0</v>
      </c>
      <c r="Z277" s="86">
        <v>0</v>
      </c>
      <c r="AA277" s="86">
        <v>0</v>
      </c>
      <c r="AB277" s="86">
        <v>0</v>
      </c>
      <c r="AC277" s="86">
        <v>0</v>
      </c>
      <c r="AD277" s="86">
        <v>0</v>
      </c>
      <c r="AE277" s="86">
        <v>0</v>
      </c>
      <c r="AF277" s="86">
        <v>0</v>
      </c>
      <c r="AG277" s="86">
        <v>0</v>
      </c>
      <c r="AH277" s="86">
        <v>0</v>
      </c>
      <c r="AI277" s="86">
        <v>0</v>
      </c>
      <c r="AJ277" s="86">
        <v>0</v>
      </c>
      <c r="AK277" s="86">
        <v>0</v>
      </c>
      <c r="AL277" s="86">
        <v>0.06</v>
      </c>
      <c r="AM277" s="86">
        <v>12.672000000000001</v>
      </c>
      <c r="AO277" s="86">
        <v>0.16999999999999998</v>
      </c>
      <c r="AP277" s="86">
        <v>12.842000000000001</v>
      </c>
      <c r="AQ277" s="86">
        <v>10.1</v>
      </c>
      <c r="AR277" s="86">
        <v>0</v>
      </c>
      <c r="AS277" s="86">
        <v>0</v>
      </c>
      <c r="AT277" s="97">
        <v>0.78648185640865897</v>
      </c>
      <c r="AX277" s="86">
        <v>0.06</v>
      </c>
      <c r="AY277" s="86">
        <v>0</v>
      </c>
      <c r="AZ277" s="86">
        <v>0</v>
      </c>
      <c r="BA277" s="86">
        <v>0.05</v>
      </c>
      <c r="BC277" s="86">
        <v>0.05</v>
      </c>
      <c r="BF277" s="86">
        <v>0.06</v>
      </c>
      <c r="BG277" s="86">
        <v>0</v>
      </c>
      <c r="BH277" s="86">
        <v>0.05</v>
      </c>
      <c r="BI277" s="86">
        <v>0</v>
      </c>
      <c r="BJ277" s="86">
        <v>0.06</v>
      </c>
      <c r="BK277" s="86">
        <v>0</v>
      </c>
      <c r="BL277" s="86">
        <v>0</v>
      </c>
      <c r="BM277" s="86">
        <v>12.672000000000001</v>
      </c>
      <c r="BN277" s="86">
        <v>0</v>
      </c>
      <c r="BO277" s="86">
        <v>0</v>
      </c>
      <c r="BP277" s="86">
        <v>12.842000000000001</v>
      </c>
      <c r="BS277" s="98">
        <v>4.6721694440118354E-3</v>
      </c>
      <c r="BT277" s="98">
        <v>0.98676218657529979</v>
      </c>
      <c r="BU277" s="98">
        <v>8.5656439806883668E-3</v>
      </c>
      <c r="BV277" s="98">
        <v>0</v>
      </c>
      <c r="BX277" s="98">
        <v>1</v>
      </c>
    </row>
    <row r="278" spans="1:76" x14ac:dyDescent="0.35">
      <c r="A278" s="96" t="s">
        <v>390</v>
      </c>
      <c r="B278" s="96" t="s">
        <v>408</v>
      </c>
      <c r="C278" s="86">
        <v>0</v>
      </c>
      <c r="D278" s="86">
        <v>0.253</v>
      </c>
      <c r="E278" s="86">
        <v>0</v>
      </c>
      <c r="F278" s="86">
        <v>0</v>
      </c>
      <c r="G278" s="86">
        <v>0</v>
      </c>
      <c r="H278" s="86">
        <v>0</v>
      </c>
      <c r="I278" s="86">
        <v>0</v>
      </c>
      <c r="J278" s="86">
        <v>0</v>
      </c>
      <c r="K278" s="86">
        <v>0</v>
      </c>
      <c r="L278" s="86">
        <v>0</v>
      </c>
      <c r="M278" s="86">
        <v>0</v>
      </c>
      <c r="N278" s="86">
        <v>0</v>
      </c>
      <c r="O278" s="86">
        <v>0</v>
      </c>
      <c r="P278" s="86">
        <v>10.47</v>
      </c>
      <c r="Q278" s="86">
        <v>0</v>
      </c>
      <c r="R278" s="86">
        <v>0</v>
      </c>
      <c r="S278" s="86">
        <v>6.95</v>
      </c>
      <c r="T278" s="86">
        <v>0</v>
      </c>
      <c r="U278" s="86">
        <v>0</v>
      </c>
      <c r="V278" s="86">
        <v>0</v>
      </c>
      <c r="W278" s="86">
        <v>0</v>
      </c>
      <c r="X278" s="86">
        <v>0</v>
      </c>
      <c r="Y278" s="86">
        <v>0</v>
      </c>
      <c r="Z278" s="86">
        <v>0</v>
      </c>
      <c r="AA278" s="86">
        <v>0</v>
      </c>
      <c r="AB278" s="86">
        <v>0</v>
      </c>
      <c r="AC278" s="86">
        <v>0</v>
      </c>
      <c r="AD278" s="86">
        <v>0</v>
      </c>
      <c r="AE278" s="86">
        <v>0</v>
      </c>
      <c r="AF278" s="86">
        <v>0</v>
      </c>
      <c r="AG278" s="86">
        <v>0</v>
      </c>
      <c r="AH278" s="86">
        <v>0</v>
      </c>
      <c r="AI278" s="86">
        <v>0</v>
      </c>
      <c r="AJ278" s="86">
        <v>0</v>
      </c>
      <c r="AK278" s="86">
        <v>0</v>
      </c>
      <c r="AL278" s="86">
        <v>0.216</v>
      </c>
      <c r="AM278" s="86">
        <v>0</v>
      </c>
      <c r="AO278" s="86">
        <v>17.889000000000003</v>
      </c>
      <c r="AP278" s="86">
        <v>17.889000000000003</v>
      </c>
      <c r="AQ278" s="86">
        <v>13.3</v>
      </c>
      <c r="AR278" s="86">
        <v>0</v>
      </c>
      <c r="AS278" s="86">
        <v>0</v>
      </c>
      <c r="AT278" s="97">
        <v>0.74347364302085073</v>
      </c>
      <c r="AX278" s="86">
        <v>0.216</v>
      </c>
      <c r="AY278" s="86">
        <v>0</v>
      </c>
      <c r="AZ278" s="86">
        <v>10.47</v>
      </c>
      <c r="BA278" s="86">
        <v>6.95</v>
      </c>
      <c r="BC278" s="86">
        <v>17.420000000000002</v>
      </c>
      <c r="BF278" s="86">
        <v>0.253</v>
      </c>
      <c r="BG278" s="86">
        <v>0</v>
      </c>
      <c r="BH278" s="86">
        <v>17.420000000000002</v>
      </c>
      <c r="BI278" s="86">
        <v>0</v>
      </c>
      <c r="BJ278" s="86">
        <v>0.216</v>
      </c>
      <c r="BK278" s="86">
        <v>0</v>
      </c>
      <c r="BL278" s="86">
        <v>0</v>
      </c>
      <c r="BM278" s="86">
        <v>0</v>
      </c>
      <c r="BN278" s="86" t="s">
        <v>6</v>
      </c>
      <c r="BO278" s="86" t="s">
        <v>6</v>
      </c>
      <c r="BP278" s="86">
        <v>17.889000000000003</v>
      </c>
      <c r="BS278" s="98">
        <v>1.4142769299569567E-2</v>
      </c>
      <c r="BT278" s="98">
        <v>0</v>
      </c>
      <c r="BU278" s="98">
        <v>0.98585723070043041</v>
      </c>
      <c r="BV278" s="98">
        <v>0</v>
      </c>
      <c r="BX278" s="98">
        <v>1</v>
      </c>
    </row>
    <row r="279" spans="1:76" x14ac:dyDescent="0.35">
      <c r="A279" s="96" t="s">
        <v>390</v>
      </c>
      <c r="B279" s="96" t="s">
        <v>409</v>
      </c>
      <c r="C279" s="86">
        <v>0</v>
      </c>
      <c r="D279" s="86">
        <v>0.4</v>
      </c>
      <c r="E279" s="86">
        <v>0</v>
      </c>
      <c r="F279" s="86">
        <v>0</v>
      </c>
      <c r="G279" s="86">
        <v>0</v>
      </c>
      <c r="H279" s="86">
        <v>0</v>
      </c>
      <c r="I279" s="86">
        <v>0</v>
      </c>
      <c r="J279" s="86">
        <v>0</v>
      </c>
      <c r="K279" s="86">
        <v>0</v>
      </c>
      <c r="L279" s="86">
        <v>0</v>
      </c>
      <c r="M279" s="86">
        <v>0</v>
      </c>
      <c r="N279" s="86">
        <v>0</v>
      </c>
      <c r="O279" s="86">
        <v>0</v>
      </c>
      <c r="P279" s="86">
        <v>1</v>
      </c>
      <c r="Q279" s="86">
        <v>0</v>
      </c>
      <c r="R279" s="86">
        <v>0</v>
      </c>
      <c r="S279" s="86">
        <v>17</v>
      </c>
      <c r="T279" s="86">
        <v>0</v>
      </c>
      <c r="U279" s="86">
        <v>0</v>
      </c>
      <c r="V279" s="86">
        <v>0</v>
      </c>
      <c r="W279" s="86">
        <v>0</v>
      </c>
      <c r="X279" s="86">
        <v>0</v>
      </c>
      <c r="Y279" s="86">
        <v>0</v>
      </c>
      <c r="Z279" s="86">
        <v>0</v>
      </c>
      <c r="AA279" s="86">
        <v>0</v>
      </c>
      <c r="AB279" s="86">
        <v>0</v>
      </c>
      <c r="AC279" s="86">
        <v>0</v>
      </c>
      <c r="AD279" s="86">
        <v>0</v>
      </c>
      <c r="AE279" s="86">
        <v>0</v>
      </c>
      <c r="AF279" s="86">
        <v>0</v>
      </c>
      <c r="AG279" s="86">
        <v>0</v>
      </c>
      <c r="AH279" s="86">
        <v>0</v>
      </c>
      <c r="AI279" s="86">
        <v>0</v>
      </c>
      <c r="AJ279" s="86">
        <v>0</v>
      </c>
      <c r="AK279" s="86">
        <v>0</v>
      </c>
      <c r="AL279" s="86">
        <v>0.4</v>
      </c>
      <c r="AM279" s="86">
        <v>0</v>
      </c>
      <c r="AO279" s="86">
        <v>18.799999999999997</v>
      </c>
      <c r="AP279" s="86">
        <v>18.799999999999997</v>
      </c>
      <c r="AQ279" s="86">
        <v>14.887</v>
      </c>
      <c r="AR279" s="86">
        <v>0</v>
      </c>
      <c r="AS279" s="86">
        <v>0</v>
      </c>
      <c r="AT279" s="97">
        <v>0.79186170212765972</v>
      </c>
      <c r="AX279" s="86">
        <v>0.4</v>
      </c>
      <c r="AY279" s="86">
        <v>0</v>
      </c>
      <c r="AZ279" s="86">
        <v>1</v>
      </c>
      <c r="BA279" s="86">
        <v>17</v>
      </c>
      <c r="BC279" s="86">
        <v>18</v>
      </c>
      <c r="BF279" s="86">
        <v>0.4</v>
      </c>
      <c r="BG279" s="86">
        <v>0</v>
      </c>
      <c r="BH279" s="86">
        <v>18</v>
      </c>
      <c r="BI279" s="86">
        <v>0</v>
      </c>
      <c r="BJ279" s="86">
        <v>0.4</v>
      </c>
      <c r="BK279" s="86">
        <v>0</v>
      </c>
      <c r="BL279" s="86">
        <v>0</v>
      </c>
      <c r="BM279" s="86">
        <v>0</v>
      </c>
      <c r="BN279" s="86" t="s">
        <v>6</v>
      </c>
      <c r="BO279" s="86" t="s">
        <v>6</v>
      </c>
      <c r="BP279" s="86">
        <v>18.799999999999997</v>
      </c>
      <c r="BS279" s="98">
        <v>2.1276595744680854E-2</v>
      </c>
      <c r="BT279" s="98">
        <v>0</v>
      </c>
      <c r="BU279" s="98">
        <v>0.97872340425531923</v>
      </c>
      <c r="BV279" s="98">
        <v>0</v>
      </c>
      <c r="BX279" s="98">
        <v>1</v>
      </c>
    </row>
    <row r="280" spans="1:76" x14ac:dyDescent="0.35">
      <c r="A280" s="96" t="s">
        <v>390</v>
      </c>
      <c r="B280" s="96" t="s">
        <v>410</v>
      </c>
      <c r="C280" s="86">
        <v>0</v>
      </c>
      <c r="D280" s="86">
        <v>0.114</v>
      </c>
      <c r="E280" s="86">
        <v>0</v>
      </c>
      <c r="F280" s="86">
        <v>0</v>
      </c>
      <c r="G280" s="86">
        <v>0</v>
      </c>
      <c r="H280" s="86">
        <v>0</v>
      </c>
      <c r="I280" s="86">
        <v>0</v>
      </c>
      <c r="J280" s="86">
        <v>0</v>
      </c>
      <c r="K280" s="86">
        <v>0</v>
      </c>
      <c r="L280" s="86">
        <v>0</v>
      </c>
      <c r="M280" s="86">
        <v>0</v>
      </c>
      <c r="N280" s="86">
        <v>0</v>
      </c>
      <c r="O280" s="86">
        <v>0</v>
      </c>
      <c r="P280" s="86">
        <v>2.67</v>
      </c>
      <c r="Q280" s="86">
        <v>0</v>
      </c>
      <c r="R280" s="86">
        <v>0</v>
      </c>
      <c r="S280" s="86">
        <v>5.15</v>
      </c>
      <c r="T280" s="86">
        <v>0</v>
      </c>
      <c r="U280" s="86">
        <v>0</v>
      </c>
      <c r="V280" s="86">
        <v>0</v>
      </c>
      <c r="W280" s="86">
        <v>0</v>
      </c>
      <c r="X280" s="86">
        <v>0</v>
      </c>
      <c r="Y280" s="86">
        <v>0</v>
      </c>
      <c r="Z280" s="86">
        <v>0</v>
      </c>
      <c r="AA280" s="86">
        <v>0</v>
      </c>
      <c r="AB280" s="86">
        <v>0</v>
      </c>
      <c r="AC280" s="86">
        <v>0</v>
      </c>
      <c r="AD280" s="86">
        <v>0</v>
      </c>
      <c r="AE280" s="86">
        <v>0</v>
      </c>
      <c r="AF280" s="86">
        <v>0</v>
      </c>
      <c r="AG280" s="86">
        <v>0</v>
      </c>
      <c r="AH280" s="86">
        <v>0</v>
      </c>
      <c r="AI280" s="86">
        <v>0</v>
      </c>
      <c r="AJ280" s="86">
        <v>0</v>
      </c>
      <c r="AK280" s="86">
        <v>0</v>
      </c>
      <c r="AL280" s="86">
        <v>0.123</v>
      </c>
      <c r="AM280" s="86">
        <v>0</v>
      </c>
      <c r="AO280" s="86">
        <v>8.0570000000000004</v>
      </c>
      <c r="AP280" s="86">
        <v>8.0570000000000004</v>
      </c>
      <c r="AQ280" s="86">
        <v>6.3</v>
      </c>
      <c r="AR280" s="86">
        <v>0</v>
      </c>
      <c r="AS280" s="86">
        <v>0</v>
      </c>
      <c r="AT280" s="97">
        <v>0.78192875760208513</v>
      </c>
      <c r="AX280" s="86">
        <v>0.123</v>
      </c>
      <c r="AY280" s="86">
        <v>0</v>
      </c>
      <c r="AZ280" s="86">
        <v>2.67</v>
      </c>
      <c r="BA280" s="86">
        <v>5.15</v>
      </c>
      <c r="BC280" s="86">
        <v>7.82</v>
      </c>
      <c r="BF280" s="86">
        <v>0.114</v>
      </c>
      <c r="BG280" s="86">
        <v>0</v>
      </c>
      <c r="BH280" s="86">
        <v>7.82</v>
      </c>
      <c r="BI280" s="86">
        <v>0</v>
      </c>
      <c r="BJ280" s="86">
        <v>0.123</v>
      </c>
      <c r="BK280" s="86">
        <v>0</v>
      </c>
      <c r="BL280" s="86">
        <v>0</v>
      </c>
      <c r="BM280" s="86">
        <v>0</v>
      </c>
      <c r="BN280" s="86" t="s">
        <v>6</v>
      </c>
      <c r="BO280" s="86" t="s">
        <v>6</v>
      </c>
      <c r="BP280" s="86">
        <v>8.0570000000000004</v>
      </c>
      <c r="BS280" s="98">
        <v>1.4149187042323446E-2</v>
      </c>
      <c r="BT280" s="98">
        <v>0</v>
      </c>
      <c r="BU280" s="98">
        <v>0.98585081295767663</v>
      </c>
      <c r="BV280" s="98">
        <v>0</v>
      </c>
      <c r="BX280" s="98">
        <v>1</v>
      </c>
    </row>
    <row r="281" spans="1:76" x14ac:dyDescent="0.35">
      <c r="A281" s="96" t="s">
        <v>390</v>
      </c>
      <c r="B281" s="96" t="s">
        <v>411</v>
      </c>
      <c r="C281" s="86">
        <v>0</v>
      </c>
      <c r="D281" s="86">
        <v>0.5</v>
      </c>
      <c r="E281" s="86">
        <v>0</v>
      </c>
      <c r="F281" s="86">
        <v>0</v>
      </c>
      <c r="G281" s="86">
        <v>0</v>
      </c>
      <c r="H281" s="86">
        <v>0</v>
      </c>
      <c r="I281" s="86">
        <v>0</v>
      </c>
      <c r="J281" s="86">
        <v>0</v>
      </c>
      <c r="K281" s="86">
        <v>0</v>
      </c>
      <c r="L281" s="86">
        <v>0</v>
      </c>
      <c r="M281" s="86">
        <v>0</v>
      </c>
      <c r="N281" s="86">
        <v>0</v>
      </c>
      <c r="O281" s="86">
        <v>0</v>
      </c>
      <c r="P281" s="86">
        <v>17.3</v>
      </c>
      <c r="Q281" s="86">
        <v>0</v>
      </c>
      <c r="R281" s="86">
        <v>0</v>
      </c>
      <c r="S281" s="86">
        <v>0</v>
      </c>
      <c r="T281" s="86">
        <v>0</v>
      </c>
      <c r="U281" s="86">
        <v>0</v>
      </c>
      <c r="V281" s="86">
        <v>0</v>
      </c>
      <c r="W281" s="86">
        <v>0</v>
      </c>
      <c r="X281" s="86">
        <v>0</v>
      </c>
      <c r="Y281" s="86">
        <v>0</v>
      </c>
      <c r="Z281" s="86">
        <v>0</v>
      </c>
      <c r="AA281" s="86">
        <v>0</v>
      </c>
      <c r="AB281" s="86">
        <v>0</v>
      </c>
      <c r="AC281" s="86">
        <v>0</v>
      </c>
      <c r="AD281" s="86">
        <v>0</v>
      </c>
      <c r="AE281" s="86">
        <v>0</v>
      </c>
      <c r="AF281" s="86">
        <v>0</v>
      </c>
      <c r="AG281" s="86">
        <v>0</v>
      </c>
      <c r="AH281" s="86">
        <v>0</v>
      </c>
      <c r="AI281" s="86">
        <v>1.8</v>
      </c>
      <c r="AJ281" s="86">
        <v>0</v>
      </c>
      <c r="AK281" s="86">
        <v>0</v>
      </c>
      <c r="AL281" s="86">
        <v>0.3</v>
      </c>
      <c r="AM281" s="86">
        <v>0</v>
      </c>
      <c r="AO281" s="86">
        <v>19.900000000000002</v>
      </c>
      <c r="AP281" s="86">
        <v>19.900000000000002</v>
      </c>
      <c r="AQ281" s="86">
        <v>13.9</v>
      </c>
      <c r="AR281" s="86">
        <v>0</v>
      </c>
      <c r="AS281" s="86">
        <v>0</v>
      </c>
      <c r="AT281" s="97">
        <v>0.6984924623115577</v>
      </c>
      <c r="AX281" s="86">
        <v>0.3</v>
      </c>
      <c r="AY281" s="86">
        <v>0</v>
      </c>
      <c r="AZ281" s="86">
        <v>17.3</v>
      </c>
      <c r="BA281" s="86">
        <v>0</v>
      </c>
      <c r="BC281" s="86">
        <v>17.3</v>
      </c>
      <c r="BF281" s="86">
        <v>0.5</v>
      </c>
      <c r="BG281" s="86">
        <v>0</v>
      </c>
      <c r="BH281" s="86">
        <v>17.3</v>
      </c>
      <c r="BI281" s="86">
        <v>1.8</v>
      </c>
      <c r="BJ281" s="86">
        <v>0.3</v>
      </c>
      <c r="BK281" s="86">
        <v>0</v>
      </c>
      <c r="BL281" s="86">
        <v>0</v>
      </c>
      <c r="BM281" s="86">
        <v>0</v>
      </c>
      <c r="BN281" s="86" t="s">
        <v>6</v>
      </c>
      <c r="BO281" s="86" t="s">
        <v>6</v>
      </c>
      <c r="BP281" s="86">
        <v>19.900000000000002</v>
      </c>
      <c r="BS281" s="98">
        <v>2.5125628140703515E-2</v>
      </c>
      <c r="BT281" s="98">
        <v>0</v>
      </c>
      <c r="BU281" s="98">
        <v>0.88442211055276376</v>
      </c>
      <c r="BV281" s="98">
        <v>9.0452261306532653E-2</v>
      </c>
      <c r="BX281" s="98">
        <v>0.99999999999999989</v>
      </c>
    </row>
    <row r="282" spans="1:76" x14ac:dyDescent="0.35">
      <c r="A282" s="96" t="s">
        <v>390</v>
      </c>
      <c r="B282" s="96" t="s">
        <v>412</v>
      </c>
      <c r="C282" s="86">
        <v>0</v>
      </c>
      <c r="D282" s="86">
        <v>0</v>
      </c>
      <c r="E282" s="86">
        <v>0</v>
      </c>
      <c r="F282" s="86">
        <v>0</v>
      </c>
      <c r="G282" s="86">
        <v>0</v>
      </c>
      <c r="H282" s="86">
        <v>0.06</v>
      </c>
      <c r="I282" s="86">
        <v>0</v>
      </c>
      <c r="J282" s="86">
        <v>0</v>
      </c>
      <c r="K282" s="86">
        <v>0</v>
      </c>
      <c r="L282" s="86">
        <v>0</v>
      </c>
      <c r="M282" s="86">
        <v>0</v>
      </c>
      <c r="N282" s="86">
        <v>7</v>
      </c>
      <c r="O282" s="86">
        <v>0</v>
      </c>
      <c r="P282" s="86">
        <v>0</v>
      </c>
      <c r="Q282" s="86">
        <v>0</v>
      </c>
      <c r="R282" s="86">
        <v>0</v>
      </c>
      <c r="S282" s="86">
        <v>16.2</v>
      </c>
      <c r="T282" s="86">
        <v>0</v>
      </c>
      <c r="U282" s="86">
        <v>0</v>
      </c>
      <c r="V282" s="86">
        <v>0</v>
      </c>
      <c r="W282" s="86">
        <v>0</v>
      </c>
      <c r="X282" s="86">
        <v>0</v>
      </c>
      <c r="Y282" s="86">
        <v>0</v>
      </c>
      <c r="Z282" s="86">
        <v>0</v>
      </c>
      <c r="AA282" s="86">
        <v>0</v>
      </c>
      <c r="AB282" s="86">
        <v>0</v>
      </c>
      <c r="AC282" s="86">
        <v>0</v>
      </c>
      <c r="AD282" s="86">
        <v>0</v>
      </c>
      <c r="AE282" s="86">
        <v>0</v>
      </c>
      <c r="AF282" s="86">
        <v>0</v>
      </c>
      <c r="AG282" s="86">
        <v>0</v>
      </c>
      <c r="AH282" s="86">
        <v>0</v>
      </c>
      <c r="AI282" s="86">
        <v>0</v>
      </c>
      <c r="AJ282" s="86">
        <v>1.2</v>
      </c>
      <c r="AK282" s="86">
        <v>0</v>
      </c>
      <c r="AL282" s="86">
        <v>0.31</v>
      </c>
      <c r="AM282" s="86">
        <v>0</v>
      </c>
      <c r="AO282" s="86">
        <v>24.769999999999996</v>
      </c>
      <c r="AP282" s="86">
        <v>24.769999999999996</v>
      </c>
      <c r="AQ282" s="86">
        <v>18.5</v>
      </c>
      <c r="AR282" s="86">
        <v>0</v>
      </c>
      <c r="AS282" s="86">
        <v>0</v>
      </c>
      <c r="AT282" s="97">
        <v>0.74687121517965294</v>
      </c>
      <c r="AX282" s="86">
        <v>0.31</v>
      </c>
      <c r="AY282" s="86">
        <v>0</v>
      </c>
      <c r="AZ282" s="86">
        <v>7</v>
      </c>
      <c r="BA282" s="86">
        <v>16.2</v>
      </c>
      <c r="BC282" s="86">
        <v>23.2</v>
      </c>
      <c r="BF282" s="86">
        <v>0.06</v>
      </c>
      <c r="BG282" s="86">
        <v>0</v>
      </c>
      <c r="BH282" s="86">
        <v>23.2</v>
      </c>
      <c r="BI282" s="86">
        <v>1.2</v>
      </c>
      <c r="BJ282" s="86">
        <v>0.31</v>
      </c>
      <c r="BK282" s="86">
        <v>0</v>
      </c>
      <c r="BL282" s="86">
        <v>0</v>
      </c>
      <c r="BM282" s="86">
        <v>0</v>
      </c>
      <c r="BN282" s="86" t="s">
        <v>6</v>
      </c>
      <c r="BO282" s="86" t="s">
        <v>6</v>
      </c>
      <c r="BP282" s="86">
        <v>24.769999999999996</v>
      </c>
      <c r="BS282" s="98">
        <v>2.4222850222042798E-3</v>
      </c>
      <c r="BT282" s="98">
        <v>0</v>
      </c>
      <c r="BU282" s="98">
        <v>0.94913201453371021</v>
      </c>
      <c r="BV282" s="98">
        <v>4.8445700444085596E-2</v>
      </c>
      <c r="BX282" s="98">
        <v>1.0000000000000002</v>
      </c>
    </row>
    <row r="283" spans="1:76" x14ac:dyDescent="0.35">
      <c r="A283" s="96" t="s">
        <v>390</v>
      </c>
      <c r="B283" s="96" t="s">
        <v>413</v>
      </c>
      <c r="C283" s="86">
        <v>0</v>
      </c>
      <c r="D283" s="86">
        <v>0.1</v>
      </c>
      <c r="E283" s="86">
        <v>0</v>
      </c>
      <c r="F283" s="86">
        <v>0</v>
      </c>
      <c r="G283" s="86">
        <v>0</v>
      </c>
      <c r="H283" s="86">
        <v>0</v>
      </c>
      <c r="I283" s="86">
        <v>0</v>
      </c>
      <c r="J283" s="86">
        <v>0</v>
      </c>
      <c r="K283" s="86">
        <v>0</v>
      </c>
      <c r="L283" s="86">
        <v>0</v>
      </c>
      <c r="M283" s="86">
        <v>0</v>
      </c>
      <c r="N283" s="86">
        <v>4.2450000000000001</v>
      </c>
      <c r="O283" s="86">
        <v>10.529</v>
      </c>
      <c r="P283" s="86">
        <v>37.121000000000002</v>
      </c>
      <c r="Q283" s="86">
        <v>0</v>
      </c>
      <c r="R283" s="86">
        <v>0</v>
      </c>
      <c r="S283" s="86">
        <v>0</v>
      </c>
      <c r="T283" s="86">
        <v>0</v>
      </c>
      <c r="U283" s="86">
        <v>0</v>
      </c>
      <c r="V283" s="86">
        <v>0</v>
      </c>
      <c r="W283" s="86">
        <v>1.0660000000000001</v>
      </c>
      <c r="X283" s="86">
        <v>0</v>
      </c>
      <c r="Y283" s="86">
        <v>0</v>
      </c>
      <c r="Z283" s="86">
        <v>0</v>
      </c>
      <c r="AA283" s="86">
        <v>0</v>
      </c>
      <c r="AB283" s="86">
        <v>0</v>
      </c>
      <c r="AC283" s="86">
        <v>0</v>
      </c>
      <c r="AD283" s="86">
        <v>0</v>
      </c>
      <c r="AE283" s="86">
        <v>0</v>
      </c>
      <c r="AF283" s="86">
        <v>0</v>
      </c>
      <c r="AG283" s="86">
        <v>0</v>
      </c>
      <c r="AH283" s="86">
        <v>0</v>
      </c>
      <c r="AI283" s="86">
        <v>7.8940000000000001</v>
      </c>
      <c r="AJ283" s="86">
        <v>0</v>
      </c>
      <c r="AK283" s="86">
        <v>0</v>
      </c>
      <c r="AL283" s="86">
        <v>1.1000000000000001</v>
      </c>
      <c r="AM283" s="86">
        <v>0</v>
      </c>
      <c r="AO283" s="86">
        <v>62.055000000000007</v>
      </c>
      <c r="AP283" s="86">
        <v>62.055000000000007</v>
      </c>
      <c r="AQ283" s="86">
        <v>46.738</v>
      </c>
      <c r="AR283" s="86">
        <v>0</v>
      </c>
      <c r="AS283" s="86">
        <v>0</v>
      </c>
      <c r="AT283" s="97">
        <v>0.75317057449037139</v>
      </c>
      <c r="AX283" s="86">
        <v>1.1000000000000001</v>
      </c>
      <c r="AY283" s="86">
        <v>0</v>
      </c>
      <c r="AZ283" s="86">
        <v>51.895000000000003</v>
      </c>
      <c r="BA283" s="86">
        <v>0</v>
      </c>
      <c r="BC283" s="86">
        <v>52.961000000000006</v>
      </c>
      <c r="BF283" s="86">
        <v>0.1</v>
      </c>
      <c r="BG283" s="86">
        <v>0</v>
      </c>
      <c r="BH283" s="86">
        <v>52.961000000000006</v>
      </c>
      <c r="BI283" s="86">
        <v>7.8940000000000001</v>
      </c>
      <c r="BJ283" s="86">
        <v>1.1000000000000001</v>
      </c>
      <c r="BK283" s="86">
        <v>0</v>
      </c>
      <c r="BL283" s="86">
        <v>0</v>
      </c>
      <c r="BM283" s="86">
        <v>0</v>
      </c>
      <c r="BN283" s="86" t="s">
        <v>6</v>
      </c>
      <c r="BO283" s="86" t="s">
        <v>6</v>
      </c>
      <c r="BP283" s="86">
        <v>62.055000000000007</v>
      </c>
      <c r="BS283" s="98">
        <v>1.6114736926919667E-3</v>
      </c>
      <c r="BT283" s="98">
        <v>0</v>
      </c>
      <c r="BU283" s="98">
        <v>0.87117879300620416</v>
      </c>
      <c r="BV283" s="98">
        <v>0.12720973330110386</v>
      </c>
      <c r="BX283" s="98">
        <v>1</v>
      </c>
    </row>
    <row r="284" spans="1:76" x14ac:dyDescent="0.35">
      <c r="A284" s="96" t="s">
        <v>390</v>
      </c>
      <c r="B284" s="96" t="s">
        <v>414</v>
      </c>
      <c r="C284" s="86">
        <v>0</v>
      </c>
      <c r="D284" s="86">
        <v>1.018</v>
      </c>
      <c r="E284" s="86">
        <v>0</v>
      </c>
      <c r="F284" s="86">
        <v>0</v>
      </c>
      <c r="G284" s="86">
        <v>0</v>
      </c>
      <c r="H284" s="86">
        <v>0</v>
      </c>
      <c r="I284" s="86">
        <v>0</v>
      </c>
      <c r="J284" s="86">
        <v>0</v>
      </c>
      <c r="K284" s="86">
        <v>0</v>
      </c>
      <c r="L284" s="86">
        <v>0</v>
      </c>
      <c r="M284" s="86">
        <v>0</v>
      </c>
      <c r="N284" s="86">
        <v>0</v>
      </c>
      <c r="O284" s="86">
        <v>0</v>
      </c>
      <c r="P284" s="86">
        <v>0</v>
      </c>
      <c r="Q284" s="86">
        <v>71.069400000000002</v>
      </c>
      <c r="R284" s="86">
        <v>0</v>
      </c>
      <c r="S284" s="86">
        <v>0</v>
      </c>
      <c r="T284" s="86">
        <v>0</v>
      </c>
      <c r="U284" s="86">
        <v>0</v>
      </c>
      <c r="V284" s="86">
        <v>0</v>
      </c>
      <c r="W284" s="86">
        <v>0</v>
      </c>
      <c r="X284" s="86">
        <v>0</v>
      </c>
      <c r="Y284" s="86">
        <v>0</v>
      </c>
      <c r="Z284" s="86">
        <v>0</v>
      </c>
      <c r="AA284" s="86">
        <v>0</v>
      </c>
      <c r="AB284" s="86">
        <v>0</v>
      </c>
      <c r="AC284" s="86">
        <v>0</v>
      </c>
      <c r="AD284" s="86">
        <v>0</v>
      </c>
      <c r="AE284" s="86">
        <v>0</v>
      </c>
      <c r="AF284" s="86">
        <v>0</v>
      </c>
      <c r="AG284" s="86">
        <v>0</v>
      </c>
      <c r="AH284" s="86">
        <v>0</v>
      </c>
      <c r="AI284" s="86">
        <v>0</v>
      </c>
      <c r="AJ284" s="86">
        <v>0</v>
      </c>
      <c r="AK284" s="86">
        <v>0</v>
      </c>
      <c r="AL284" s="86">
        <v>0.73899999999999999</v>
      </c>
      <c r="AM284" s="86">
        <v>0</v>
      </c>
      <c r="AO284" s="86">
        <v>72.826400000000007</v>
      </c>
      <c r="AP284" s="86">
        <v>72.826400000000007</v>
      </c>
      <c r="AQ284" s="86">
        <v>46.6</v>
      </c>
      <c r="AR284" s="86">
        <v>0</v>
      </c>
      <c r="AS284" s="86">
        <v>0</v>
      </c>
      <c r="AT284" s="97">
        <v>0.63987784649522694</v>
      </c>
      <c r="AX284" s="86">
        <v>0.73899999999999999</v>
      </c>
      <c r="AY284" s="86">
        <v>0</v>
      </c>
      <c r="AZ284" s="86">
        <v>71.069400000000002</v>
      </c>
      <c r="BA284" s="86">
        <v>0</v>
      </c>
      <c r="BC284" s="86">
        <v>71.069400000000002</v>
      </c>
      <c r="BF284" s="86">
        <v>1.018</v>
      </c>
      <c r="BG284" s="86">
        <v>0</v>
      </c>
      <c r="BH284" s="86">
        <v>71.069400000000002</v>
      </c>
      <c r="BI284" s="86">
        <v>0</v>
      </c>
      <c r="BJ284" s="86">
        <v>0.73899999999999999</v>
      </c>
      <c r="BK284" s="86">
        <v>0</v>
      </c>
      <c r="BL284" s="86">
        <v>0</v>
      </c>
      <c r="BM284" s="86">
        <v>0</v>
      </c>
      <c r="BN284" s="86" t="s">
        <v>6</v>
      </c>
      <c r="BO284" s="86" t="s">
        <v>6</v>
      </c>
      <c r="BP284" s="86">
        <v>72.826400000000007</v>
      </c>
      <c r="BS284" s="98">
        <v>1.3978447376226203E-2</v>
      </c>
      <c r="BT284" s="98">
        <v>0</v>
      </c>
      <c r="BU284" s="98">
        <v>0.98602155262377378</v>
      </c>
      <c r="BV284" s="98">
        <v>0</v>
      </c>
      <c r="BX284" s="98">
        <v>1</v>
      </c>
    </row>
    <row r="285" spans="1:76" x14ac:dyDescent="0.35">
      <c r="A285" s="96" t="s">
        <v>390</v>
      </c>
      <c r="B285" s="96" t="s">
        <v>415</v>
      </c>
      <c r="C285" s="86">
        <v>0</v>
      </c>
      <c r="D285" s="86">
        <v>0.1</v>
      </c>
      <c r="E285" s="86">
        <v>0</v>
      </c>
      <c r="F285" s="86">
        <v>0</v>
      </c>
      <c r="G285" s="86">
        <v>0</v>
      </c>
      <c r="H285" s="86">
        <v>0</v>
      </c>
      <c r="I285" s="86">
        <v>0</v>
      </c>
      <c r="J285" s="86">
        <v>0</v>
      </c>
      <c r="K285" s="86">
        <v>0</v>
      </c>
      <c r="L285" s="86">
        <v>0</v>
      </c>
      <c r="M285" s="86">
        <v>0</v>
      </c>
      <c r="N285" s="86">
        <v>0</v>
      </c>
      <c r="O285" s="86">
        <v>16</v>
      </c>
      <c r="P285" s="86">
        <v>17</v>
      </c>
      <c r="Q285" s="86">
        <v>0</v>
      </c>
      <c r="R285" s="86">
        <v>0.9</v>
      </c>
      <c r="S285" s="86">
        <v>0</v>
      </c>
      <c r="T285" s="86">
        <v>0</v>
      </c>
      <c r="U285" s="86">
        <v>0</v>
      </c>
      <c r="V285" s="86">
        <v>0</v>
      </c>
      <c r="W285" s="86">
        <v>0.05</v>
      </c>
      <c r="X285" s="86">
        <v>0</v>
      </c>
      <c r="Y285" s="86">
        <v>0</v>
      </c>
      <c r="Z285" s="86">
        <v>0</v>
      </c>
      <c r="AA285" s="86">
        <v>0</v>
      </c>
      <c r="AB285" s="86">
        <v>0</v>
      </c>
      <c r="AC285" s="86">
        <v>0</v>
      </c>
      <c r="AD285" s="86">
        <v>0</v>
      </c>
      <c r="AE285" s="86">
        <v>0</v>
      </c>
      <c r="AF285" s="86">
        <v>0</v>
      </c>
      <c r="AG285" s="86">
        <v>0</v>
      </c>
      <c r="AH285" s="86">
        <v>0</v>
      </c>
      <c r="AI285" s="86">
        <v>4.3</v>
      </c>
      <c r="AJ285" s="86">
        <v>0</v>
      </c>
      <c r="AK285" s="86">
        <v>0</v>
      </c>
      <c r="AL285" s="86">
        <v>0.8</v>
      </c>
      <c r="AM285" s="86">
        <v>0</v>
      </c>
      <c r="AO285" s="86">
        <v>39.149999999999991</v>
      </c>
      <c r="AP285" s="86">
        <v>39.149999999999991</v>
      </c>
      <c r="AQ285" s="86">
        <v>29.503</v>
      </c>
      <c r="AR285" s="86">
        <v>0</v>
      </c>
      <c r="AS285" s="86">
        <v>0</v>
      </c>
      <c r="AT285" s="97">
        <v>0.7535887611749682</v>
      </c>
      <c r="AX285" s="86">
        <v>0.8</v>
      </c>
      <c r="AY285" s="86">
        <v>0</v>
      </c>
      <c r="AZ285" s="86">
        <v>33</v>
      </c>
      <c r="BA285" s="86">
        <v>0.9</v>
      </c>
      <c r="BC285" s="86">
        <v>33.949999999999996</v>
      </c>
      <c r="BF285" s="86">
        <v>0.1</v>
      </c>
      <c r="BG285" s="86">
        <v>0</v>
      </c>
      <c r="BH285" s="86">
        <v>33.949999999999996</v>
      </c>
      <c r="BI285" s="86">
        <v>4.3</v>
      </c>
      <c r="BJ285" s="86">
        <v>0.8</v>
      </c>
      <c r="BK285" s="86">
        <v>0</v>
      </c>
      <c r="BL285" s="86">
        <v>0</v>
      </c>
      <c r="BM285" s="86">
        <v>0</v>
      </c>
      <c r="BN285" s="86" t="s">
        <v>6</v>
      </c>
      <c r="BO285" s="86" t="s">
        <v>6</v>
      </c>
      <c r="BP285" s="86">
        <v>39.149999999999991</v>
      </c>
      <c r="BS285" s="98">
        <v>2.5542784163473825E-3</v>
      </c>
      <c r="BT285" s="98">
        <v>0</v>
      </c>
      <c r="BU285" s="98">
        <v>0.88761174968071521</v>
      </c>
      <c r="BV285" s="98">
        <v>0.10983397190293744</v>
      </c>
      <c r="BX285" s="98">
        <v>1</v>
      </c>
    </row>
    <row r="286" spans="1:76" x14ac:dyDescent="0.35">
      <c r="A286" s="96" t="s">
        <v>390</v>
      </c>
      <c r="B286" s="96" t="s">
        <v>416</v>
      </c>
      <c r="C286" s="86">
        <v>0</v>
      </c>
      <c r="D286" s="86">
        <v>0.58699999999999997</v>
      </c>
      <c r="E286" s="86">
        <v>0</v>
      </c>
      <c r="F286" s="86">
        <v>0</v>
      </c>
      <c r="G286" s="86">
        <v>0</v>
      </c>
      <c r="H286" s="86">
        <v>0</v>
      </c>
      <c r="I286" s="86">
        <v>0</v>
      </c>
      <c r="J286" s="86">
        <v>0</v>
      </c>
      <c r="K286" s="86">
        <v>0</v>
      </c>
      <c r="L286" s="86">
        <v>0</v>
      </c>
      <c r="M286" s="86">
        <v>7.9059999999999997</v>
      </c>
      <c r="N286" s="86">
        <v>0</v>
      </c>
      <c r="O286" s="86">
        <v>0</v>
      </c>
      <c r="P286" s="86">
        <v>0</v>
      </c>
      <c r="Q286" s="86">
        <v>4.4480000000000004</v>
      </c>
      <c r="R286" s="86">
        <v>0</v>
      </c>
      <c r="S286" s="86">
        <v>0</v>
      </c>
      <c r="T286" s="86">
        <v>0</v>
      </c>
      <c r="U286" s="86">
        <v>0</v>
      </c>
      <c r="V286" s="86">
        <v>0</v>
      </c>
      <c r="W286" s="86">
        <v>0</v>
      </c>
      <c r="X286" s="86">
        <v>0</v>
      </c>
      <c r="Y286" s="86">
        <v>0</v>
      </c>
      <c r="Z286" s="86">
        <v>0</v>
      </c>
      <c r="AA286" s="86">
        <v>0</v>
      </c>
      <c r="AB286" s="86">
        <v>0</v>
      </c>
      <c r="AC286" s="86">
        <v>0</v>
      </c>
      <c r="AD286" s="86">
        <v>0</v>
      </c>
      <c r="AE286" s="86">
        <v>0</v>
      </c>
      <c r="AF286" s="86">
        <v>0</v>
      </c>
      <c r="AG286" s="86">
        <v>0</v>
      </c>
      <c r="AH286" s="86">
        <v>0</v>
      </c>
      <c r="AI286" s="86">
        <v>2.0760000000000001</v>
      </c>
      <c r="AJ286" s="86">
        <v>0</v>
      </c>
      <c r="AK286" s="86">
        <v>0</v>
      </c>
      <c r="AL286" s="86">
        <v>0.51900000000000002</v>
      </c>
      <c r="AM286" s="86">
        <v>0</v>
      </c>
      <c r="AO286" s="86">
        <v>15.536000000000001</v>
      </c>
      <c r="AP286" s="86">
        <v>15.536000000000001</v>
      </c>
      <c r="AQ286" s="86">
        <v>10.89</v>
      </c>
      <c r="AR286" s="86">
        <v>0</v>
      </c>
      <c r="AS286" s="86">
        <v>0</v>
      </c>
      <c r="AT286" s="97">
        <v>0.70095262615859932</v>
      </c>
      <c r="AX286" s="86">
        <v>0.51900000000000002</v>
      </c>
      <c r="AY286" s="86">
        <v>0</v>
      </c>
      <c r="AZ286" s="86">
        <v>12.353999999999999</v>
      </c>
      <c r="BA286" s="86">
        <v>0</v>
      </c>
      <c r="BC286" s="86">
        <v>12.353999999999999</v>
      </c>
      <c r="BF286" s="86">
        <v>0.58699999999999997</v>
      </c>
      <c r="BG286" s="86">
        <v>0</v>
      </c>
      <c r="BH286" s="86">
        <v>12.353999999999999</v>
      </c>
      <c r="BI286" s="86">
        <v>2.0760000000000001</v>
      </c>
      <c r="BJ286" s="86">
        <v>0.51900000000000002</v>
      </c>
      <c r="BK286" s="86">
        <v>0</v>
      </c>
      <c r="BL286" s="86">
        <v>0</v>
      </c>
      <c r="BM286" s="86">
        <v>0</v>
      </c>
      <c r="BN286" s="86" t="s">
        <v>6</v>
      </c>
      <c r="BO286" s="86" t="s">
        <v>6</v>
      </c>
      <c r="BP286" s="86">
        <v>15.536</v>
      </c>
      <c r="BS286" s="98">
        <v>3.77832131822863E-2</v>
      </c>
      <c r="BT286" s="98">
        <v>0</v>
      </c>
      <c r="BU286" s="98">
        <v>0.82859165808444901</v>
      </c>
      <c r="BV286" s="98">
        <v>0.13362512873326468</v>
      </c>
      <c r="BX286" s="98">
        <v>1</v>
      </c>
    </row>
    <row r="287" spans="1:76" x14ac:dyDescent="0.35">
      <c r="A287" s="96" t="s">
        <v>390</v>
      </c>
      <c r="B287" s="96" t="s">
        <v>417</v>
      </c>
      <c r="C287" s="86">
        <v>0</v>
      </c>
      <c r="D287" s="86">
        <v>0.02</v>
      </c>
      <c r="E287" s="86">
        <v>0</v>
      </c>
      <c r="F287" s="86">
        <v>0</v>
      </c>
      <c r="G287" s="86">
        <v>0</v>
      </c>
      <c r="H287" s="86">
        <v>0</v>
      </c>
      <c r="I287" s="86">
        <v>0</v>
      </c>
      <c r="J287" s="86">
        <v>0</v>
      </c>
      <c r="K287" s="86">
        <v>0</v>
      </c>
      <c r="L287" s="86">
        <v>0</v>
      </c>
      <c r="M287" s="86">
        <v>0</v>
      </c>
      <c r="N287" s="86">
        <v>0</v>
      </c>
      <c r="O287" s="86">
        <v>3.1</v>
      </c>
      <c r="P287" s="86">
        <v>2.7</v>
      </c>
      <c r="Q287" s="86">
        <v>0</v>
      </c>
      <c r="R287" s="86">
        <v>0.73399999999999999</v>
      </c>
      <c r="S287" s="86">
        <v>0</v>
      </c>
      <c r="T287" s="86">
        <v>0</v>
      </c>
      <c r="U287" s="86">
        <v>0</v>
      </c>
      <c r="V287" s="86">
        <v>0</v>
      </c>
      <c r="W287" s="86">
        <v>0.03</v>
      </c>
      <c r="X287" s="86">
        <v>0</v>
      </c>
      <c r="Y287" s="86">
        <v>0</v>
      </c>
      <c r="Z287" s="86">
        <v>0</v>
      </c>
      <c r="AA287" s="86">
        <v>0</v>
      </c>
      <c r="AB287" s="86">
        <v>0</v>
      </c>
      <c r="AC287" s="86">
        <v>0</v>
      </c>
      <c r="AD287" s="86">
        <v>0</v>
      </c>
      <c r="AE287" s="86">
        <v>0</v>
      </c>
      <c r="AF287" s="86">
        <v>0</v>
      </c>
      <c r="AG287" s="86">
        <v>0</v>
      </c>
      <c r="AH287" s="86">
        <v>0</v>
      </c>
      <c r="AI287" s="86">
        <v>0</v>
      </c>
      <c r="AJ287" s="86">
        <v>0</v>
      </c>
      <c r="AK287" s="86">
        <v>0</v>
      </c>
      <c r="AL287" s="86">
        <v>0.1</v>
      </c>
      <c r="AM287" s="86">
        <v>0</v>
      </c>
      <c r="AO287" s="86">
        <v>6.6840000000000002</v>
      </c>
      <c r="AP287" s="86">
        <v>6.6840000000000002</v>
      </c>
      <c r="AQ287" s="86">
        <v>4.8719999999999999</v>
      </c>
      <c r="AR287" s="86">
        <v>0</v>
      </c>
      <c r="AS287" s="86">
        <v>0</v>
      </c>
      <c r="AT287" s="97">
        <v>0.72890484739676842</v>
      </c>
      <c r="AX287" s="86">
        <v>0.1</v>
      </c>
      <c r="AY287" s="86">
        <v>0</v>
      </c>
      <c r="AZ287" s="86">
        <v>5.8000000000000007</v>
      </c>
      <c r="BA287" s="86">
        <v>0.73399999999999999</v>
      </c>
      <c r="BC287" s="86">
        <v>6.5640000000000009</v>
      </c>
      <c r="BF287" s="86">
        <v>0.02</v>
      </c>
      <c r="BG287" s="86">
        <v>0</v>
      </c>
      <c r="BH287" s="86">
        <v>6.5640000000000009</v>
      </c>
      <c r="BI287" s="86">
        <v>0</v>
      </c>
      <c r="BJ287" s="86">
        <v>0.1</v>
      </c>
      <c r="BK287" s="86">
        <v>0</v>
      </c>
      <c r="BL287" s="86">
        <v>0</v>
      </c>
      <c r="BM287" s="86">
        <v>0</v>
      </c>
      <c r="BN287" s="86" t="s">
        <v>6</v>
      </c>
      <c r="BO287" s="86" t="s">
        <v>6</v>
      </c>
      <c r="BP287" s="86">
        <v>6.6840000000000002</v>
      </c>
      <c r="BS287" s="98">
        <v>2.9922202274087371E-3</v>
      </c>
      <c r="BT287" s="98">
        <v>0</v>
      </c>
      <c r="BU287" s="98">
        <v>0.99700777977259136</v>
      </c>
      <c r="BV287" s="98">
        <v>0</v>
      </c>
      <c r="BX287" s="98">
        <v>1</v>
      </c>
    </row>
    <row r="288" spans="1:76" x14ac:dyDescent="0.35">
      <c r="A288" s="96" t="s">
        <v>390</v>
      </c>
      <c r="B288" s="96" t="s">
        <v>418</v>
      </c>
      <c r="C288" s="86">
        <v>0</v>
      </c>
      <c r="D288" s="86">
        <v>0</v>
      </c>
      <c r="E288" s="86">
        <v>0</v>
      </c>
      <c r="F288" s="86">
        <v>0</v>
      </c>
      <c r="G288" s="86">
        <v>0</v>
      </c>
      <c r="H288" s="86">
        <v>0</v>
      </c>
      <c r="I288" s="86">
        <v>0</v>
      </c>
      <c r="J288" s="86">
        <v>0</v>
      </c>
      <c r="K288" s="86">
        <v>0</v>
      </c>
      <c r="L288" s="86">
        <v>0</v>
      </c>
      <c r="M288" s="86">
        <v>0</v>
      </c>
      <c r="N288" s="86">
        <v>0</v>
      </c>
      <c r="O288" s="86">
        <v>0</v>
      </c>
      <c r="P288" s="86">
        <v>0.9</v>
      </c>
      <c r="Q288" s="86">
        <v>0</v>
      </c>
      <c r="R288" s="86">
        <v>0.1</v>
      </c>
      <c r="S288" s="86">
        <v>0</v>
      </c>
      <c r="T288" s="86">
        <v>0</v>
      </c>
      <c r="U288" s="86">
        <v>0</v>
      </c>
      <c r="V288" s="86">
        <v>0</v>
      </c>
      <c r="W288" s="86">
        <v>0</v>
      </c>
      <c r="X288" s="86">
        <v>0</v>
      </c>
      <c r="Y288" s="86">
        <v>0</v>
      </c>
      <c r="Z288" s="86">
        <v>0</v>
      </c>
      <c r="AA288" s="86">
        <v>0</v>
      </c>
      <c r="AB288" s="86">
        <v>0</v>
      </c>
      <c r="AC288" s="86">
        <v>0</v>
      </c>
      <c r="AD288" s="86">
        <v>0</v>
      </c>
      <c r="AE288" s="86">
        <v>0</v>
      </c>
      <c r="AF288" s="86">
        <v>0</v>
      </c>
      <c r="AG288" s="86">
        <v>0</v>
      </c>
      <c r="AH288" s="86">
        <v>0</v>
      </c>
      <c r="AI288" s="86">
        <v>0</v>
      </c>
      <c r="AJ288" s="86">
        <v>0</v>
      </c>
      <c r="AK288" s="86">
        <v>0</v>
      </c>
      <c r="AL288" s="86">
        <v>2.1999999999999999E-2</v>
      </c>
      <c r="AM288" s="86">
        <v>0</v>
      </c>
      <c r="AO288" s="86">
        <v>1.022</v>
      </c>
      <c r="AP288" s="86">
        <v>1.022</v>
      </c>
      <c r="AQ288" s="86">
        <v>0.72299999999999998</v>
      </c>
      <c r="AR288" s="86">
        <v>0</v>
      </c>
      <c r="AS288" s="86">
        <v>0</v>
      </c>
      <c r="AT288" s="97">
        <v>0.70743639921722112</v>
      </c>
      <c r="AX288" s="86">
        <v>2.1999999999999999E-2</v>
      </c>
      <c r="AY288" s="86">
        <v>0</v>
      </c>
      <c r="AZ288" s="86">
        <v>0.9</v>
      </c>
      <c r="BA288" s="86">
        <v>0.1</v>
      </c>
      <c r="BC288" s="86">
        <v>1</v>
      </c>
      <c r="BF288" s="86">
        <v>0</v>
      </c>
      <c r="BG288" s="86">
        <v>0</v>
      </c>
      <c r="BH288" s="86">
        <v>1</v>
      </c>
      <c r="BI288" s="86">
        <v>0</v>
      </c>
      <c r="BJ288" s="86">
        <v>2.1999999999999999E-2</v>
      </c>
      <c r="BK288" s="86">
        <v>0</v>
      </c>
      <c r="BL288" s="86">
        <v>0</v>
      </c>
      <c r="BM288" s="86">
        <v>0</v>
      </c>
      <c r="BN288" s="86" t="s">
        <v>6</v>
      </c>
      <c r="BO288" s="86" t="s">
        <v>6</v>
      </c>
      <c r="BP288" s="86">
        <v>1.022</v>
      </c>
      <c r="BS288" s="98">
        <v>0</v>
      </c>
      <c r="BT288" s="98">
        <v>0</v>
      </c>
      <c r="BU288" s="98">
        <v>1</v>
      </c>
      <c r="BV288" s="98">
        <v>0</v>
      </c>
      <c r="BX288" s="98">
        <v>1</v>
      </c>
    </row>
    <row r="289" spans="1:76" x14ac:dyDescent="0.35">
      <c r="A289" s="96" t="s">
        <v>390</v>
      </c>
      <c r="B289" s="96" t="s">
        <v>419</v>
      </c>
      <c r="C289" s="86">
        <v>0</v>
      </c>
      <c r="D289" s="86">
        <v>0</v>
      </c>
      <c r="E289" s="86">
        <v>0</v>
      </c>
      <c r="F289" s="86">
        <v>0</v>
      </c>
      <c r="G289" s="86">
        <v>0</v>
      </c>
      <c r="H289" s="86">
        <v>0</v>
      </c>
      <c r="I289" s="86">
        <v>0</v>
      </c>
      <c r="J289" s="86">
        <v>0</v>
      </c>
      <c r="K289" s="86">
        <v>0</v>
      </c>
      <c r="L289" s="86">
        <v>0</v>
      </c>
      <c r="M289" s="86">
        <v>0</v>
      </c>
      <c r="N289" s="86">
        <v>0</v>
      </c>
      <c r="O289" s="86">
        <v>0</v>
      </c>
      <c r="P289" s="86">
        <v>0</v>
      </c>
      <c r="Q289" s="86">
        <v>0</v>
      </c>
      <c r="R289" s="86">
        <v>0</v>
      </c>
      <c r="S289" s="86">
        <v>0</v>
      </c>
      <c r="T289" s="86">
        <v>0</v>
      </c>
      <c r="U289" s="86">
        <v>0</v>
      </c>
      <c r="V289" s="86">
        <v>0</v>
      </c>
      <c r="W289" s="86">
        <v>0</v>
      </c>
      <c r="X289" s="86">
        <v>0</v>
      </c>
      <c r="Y289" s="86">
        <v>0</v>
      </c>
      <c r="Z289" s="86">
        <v>0</v>
      </c>
      <c r="AA289" s="86">
        <v>0</v>
      </c>
      <c r="AB289" s="86">
        <v>0</v>
      </c>
      <c r="AC289" s="86">
        <v>0</v>
      </c>
      <c r="AD289" s="86">
        <v>9.1823499999999996</v>
      </c>
      <c r="AE289" s="86">
        <v>0</v>
      </c>
      <c r="AF289" s="86">
        <v>0</v>
      </c>
      <c r="AG289" s="86">
        <v>0</v>
      </c>
      <c r="AH289" s="86">
        <v>0</v>
      </c>
      <c r="AI289" s="86">
        <v>0</v>
      </c>
      <c r="AJ289" s="86">
        <v>0</v>
      </c>
      <c r="AK289" s="86">
        <v>0</v>
      </c>
      <c r="AL289" s="86">
        <v>9.9999999999999995E-7</v>
      </c>
      <c r="AM289" s="86">
        <v>0</v>
      </c>
      <c r="AO289" s="86">
        <v>9.1823509999999988</v>
      </c>
      <c r="AP289" s="86">
        <v>9.1823509999999988</v>
      </c>
      <c r="AQ289" s="86">
        <v>7.3380000000000001</v>
      </c>
      <c r="AR289" s="86">
        <v>0</v>
      </c>
      <c r="AS289" s="86">
        <v>0</v>
      </c>
      <c r="AT289" s="97">
        <v>0.7991417448537963</v>
      </c>
      <c r="AX289" s="86">
        <v>9.9999999999999995E-7</v>
      </c>
      <c r="AY289" s="86">
        <v>9.1823499999999996</v>
      </c>
      <c r="AZ289" s="86">
        <v>0</v>
      </c>
      <c r="BA289" s="86">
        <v>0</v>
      </c>
      <c r="BC289" s="86">
        <v>9.1823499999999996</v>
      </c>
      <c r="BF289" s="86">
        <v>0</v>
      </c>
      <c r="BG289" s="86">
        <v>0</v>
      </c>
      <c r="BH289" s="86">
        <v>9.1823499999999996</v>
      </c>
      <c r="BI289" s="86">
        <v>0</v>
      </c>
      <c r="BJ289" s="86">
        <v>9.9999999999999995E-7</v>
      </c>
      <c r="BK289" s="86">
        <v>0.55000000000000004</v>
      </c>
      <c r="BL289" s="86">
        <v>0.3206</v>
      </c>
      <c r="BM289" s="86">
        <v>0</v>
      </c>
      <c r="BN289" s="86" t="s">
        <v>6</v>
      </c>
      <c r="BO289" s="86" t="s">
        <v>6</v>
      </c>
      <c r="BP289" s="86">
        <v>9.1823509999999988</v>
      </c>
      <c r="BS289" s="98">
        <v>5.9897514264048514E-8</v>
      </c>
      <c r="BT289" s="98">
        <v>3.4914805587370821E-8</v>
      </c>
      <c r="BU289" s="98">
        <v>0.99999990518768023</v>
      </c>
      <c r="BV289" s="98">
        <v>0</v>
      </c>
      <c r="BX289" s="98">
        <v>1</v>
      </c>
    </row>
    <row r="290" spans="1:76" x14ac:dyDescent="0.35">
      <c r="A290" s="96" t="s">
        <v>390</v>
      </c>
      <c r="B290" s="96" t="s">
        <v>420</v>
      </c>
      <c r="C290" s="86">
        <v>0</v>
      </c>
      <c r="D290" s="86">
        <v>2.1949999999999998</v>
      </c>
      <c r="E290" s="86">
        <v>0</v>
      </c>
      <c r="F290" s="86">
        <v>0</v>
      </c>
      <c r="G290" s="86">
        <v>0</v>
      </c>
      <c r="H290" s="86">
        <v>0</v>
      </c>
      <c r="I290" s="86">
        <v>0</v>
      </c>
      <c r="J290" s="86">
        <v>0</v>
      </c>
      <c r="K290" s="86">
        <v>0</v>
      </c>
      <c r="L290" s="86">
        <v>0</v>
      </c>
      <c r="M290" s="86">
        <v>0</v>
      </c>
      <c r="N290" s="86">
        <v>0</v>
      </c>
      <c r="O290" s="86">
        <v>0</v>
      </c>
      <c r="P290" s="86">
        <v>2.2200000000000002</v>
      </c>
      <c r="Q290" s="86">
        <v>0</v>
      </c>
      <c r="R290" s="86">
        <v>0</v>
      </c>
      <c r="S290" s="86">
        <v>10.25</v>
      </c>
      <c r="T290" s="86">
        <v>0</v>
      </c>
      <c r="U290" s="86">
        <v>0</v>
      </c>
      <c r="V290" s="86">
        <v>0</v>
      </c>
      <c r="W290" s="86">
        <v>0</v>
      </c>
      <c r="X290" s="86">
        <v>0</v>
      </c>
      <c r="Y290" s="86">
        <v>0</v>
      </c>
      <c r="Z290" s="86">
        <v>0</v>
      </c>
      <c r="AA290" s="86">
        <v>0</v>
      </c>
      <c r="AB290" s="86">
        <v>0</v>
      </c>
      <c r="AC290" s="86">
        <v>0</v>
      </c>
      <c r="AD290" s="86">
        <v>0</v>
      </c>
      <c r="AE290" s="86">
        <v>0</v>
      </c>
      <c r="AF290" s="86">
        <v>0</v>
      </c>
      <c r="AG290" s="86">
        <v>0</v>
      </c>
      <c r="AH290" s="86">
        <v>0</v>
      </c>
      <c r="AI290" s="86">
        <v>0</v>
      </c>
      <c r="AJ290" s="86">
        <v>0</v>
      </c>
      <c r="AK290" s="86">
        <v>0</v>
      </c>
      <c r="AL290" s="86">
        <v>0.17299999999999999</v>
      </c>
      <c r="AM290" s="86">
        <v>0</v>
      </c>
      <c r="AO290" s="86">
        <v>14.837999999999999</v>
      </c>
      <c r="AP290" s="86">
        <v>14.837999999999999</v>
      </c>
      <c r="AQ290" s="86">
        <v>11.7</v>
      </c>
      <c r="AR290" s="86">
        <v>0</v>
      </c>
      <c r="AS290" s="86">
        <v>0</v>
      </c>
      <c r="AT290" s="97">
        <v>0.78851597250303274</v>
      </c>
      <c r="AX290" s="86">
        <v>0.17299999999999999</v>
      </c>
      <c r="AY290" s="86">
        <v>0</v>
      </c>
      <c r="AZ290" s="86">
        <v>2.2200000000000002</v>
      </c>
      <c r="BA290" s="86">
        <v>10.25</v>
      </c>
      <c r="BC290" s="86">
        <v>12.47</v>
      </c>
      <c r="BF290" s="86">
        <v>2.1949999999999998</v>
      </c>
      <c r="BG290" s="86">
        <v>0</v>
      </c>
      <c r="BH290" s="86">
        <v>12.47</v>
      </c>
      <c r="BI290" s="86">
        <v>0</v>
      </c>
      <c r="BJ290" s="86">
        <v>0.17299999999999999</v>
      </c>
      <c r="BK290" s="86">
        <v>0</v>
      </c>
      <c r="BL290" s="86">
        <v>0</v>
      </c>
      <c r="BM290" s="86">
        <v>0</v>
      </c>
      <c r="BN290" s="86" t="s">
        <v>6</v>
      </c>
      <c r="BO290" s="86" t="s">
        <v>6</v>
      </c>
      <c r="BP290" s="86">
        <v>14.838000000000001</v>
      </c>
      <c r="BS290" s="98">
        <v>0.14793098800377408</v>
      </c>
      <c r="BT290" s="98">
        <v>0</v>
      </c>
      <c r="BU290" s="98">
        <v>0.85206901199622587</v>
      </c>
      <c r="BV290" s="98">
        <v>0</v>
      </c>
      <c r="BX290" s="98">
        <v>1</v>
      </c>
    </row>
    <row r="291" spans="1:76" x14ac:dyDescent="0.35">
      <c r="A291" s="96" t="s">
        <v>390</v>
      </c>
      <c r="B291" s="96" t="s">
        <v>421</v>
      </c>
      <c r="C291" s="86">
        <v>0</v>
      </c>
      <c r="D291" s="86">
        <v>0.5</v>
      </c>
      <c r="E291" s="86">
        <v>0</v>
      </c>
      <c r="F291" s="86">
        <v>0</v>
      </c>
      <c r="G291" s="86">
        <v>0</v>
      </c>
      <c r="H291" s="86">
        <v>0</v>
      </c>
      <c r="I291" s="86">
        <v>0</v>
      </c>
      <c r="J291" s="86">
        <v>0</v>
      </c>
      <c r="K291" s="86">
        <v>0</v>
      </c>
      <c r="L291" s="86">
        <v>0</v>
      </c>
      <c r="M291" s="86">
        <v>0</v>
      </c>
      <c r="N291" s="86">
        <v>0</v>
      </c>
      <c r="O291" s="86">
        <v>0</v>
      </c>
      <c r="P291" s="86">
        <v>0</v>
      </c>
      <c r="Q291" s="86">
        <v>0</v>
      </c>
      <c r="R291" s="86">
        <v>7.3</v>
      </c>
      <c r="S291" s="86">
        <v>0</v>
      </c>
      <c r="T291" s="86">
        <v>0</v>
      </c>
      <c r="U291" s="86">
        <v>0</v>
      </c>
      <c r="V291" s="86">
        <v>0</v>
      </c>
      <c r="W291" s="86">
        <v>0</v>
      </c>
      <c r="X291" s="86">
        <v>0</v>
      </c>
      <c r="Y291" s="86">
        <v>0</v>
      </c>
      <c r="Z291" s="86">
        <v>0</v>
      </c>
      <c r="AA291" s="86">
        <v>0</v>
      </c>
      <c r="AB291" s="86">
        <v>0</v>
      </c>
      <c r="AC291" s="86">
        <v>0</v>
      </c>
      <c r="AD291" s="86">
        <v>0</v>
      </c>
      <c r="AE291" s="86">
        <v>0</v>
      </c>
      <c r="AF291" s="86">
        <v>0</v>
      </c>
      <c r="AG291" s="86">
        <v>0</v>
      </c>
      <c r="AH291" s="86">
        <v>0</v>
      </c>
      <c r="AI291" s="86">
        <v>0</v>
      </c>
      <c r="AJ291" s="86">
        <v>0</v>
      </c>
      <c r="AK291" s="86">
        <v>0</v>
      </c>
      <c r="AL291" s="86">
        <v>0.1</v>
      </c>
      <c r="AM291" s="86">
        <v>0</v>
      </c>
      <c r="AO291" s="86">
        <v>7.8999999999999995</v>
      </c>
      <c r="AP291" s="86">
        <v>7.8999999999999995</v>
      </c>
      <c r="AQ291" s="86">
        <v>5.0999999999999996</v>
      </c>
      <c r="AR291" s="86">
        <v>0</v>
      </c>
      <c r="AS291" s="86">
        <v>0</v>
      </c>
      <c r="AT291" s="97">
        <v>0.64556962025316456</v>
      </c>
      <c r="AX291" s="86">
        <v>0.1</v>
      </c>
      <c r="AY291" s="86">
        <v>0</v>
      </c>
      <c r="AZ291" s="86">
        <v>0</v>
      </c>
      <c r="BA291" s="86">
        <v>7.3</v>
      </c>
      <c r="BC291" s="86">
        <v>7.3</v>
      </c>
      <c r="BF291" s="86">
        <v>0.5</v>
      </c>
      <c r="BG291" s="86">
        <v>0</v>
      </c>
      <c r="BH291" s="86">
        <v>7.3</v>
      </c>
      <c r="BI291" s="86">
        <v>0</v>
      </c>
      <c r="BJ291" s="86">
        <v>0.1</v>
      </c>
      <c r="BK291" s="86">
        <v>0</v>
      </c>
      <c r="BL291" s="86">
        <v>0</v>
      </c>
      <c r="BM291" s="86">
        <v>0</v>
      </c>
      <c r="BN291" s="86" t="s">
        <v>6</v>
      </c>
      <c r="BO291" s="86" t="s">
        <v>6</v>
      </c>
      <c r="BP291" s="86">
        <v>7.8999999999999995</v>
      </c>
      <c r="BS291" s="98">
        <v>6.3291139240506333E-2</v>
      </c>
      <c r="BT291" s="98">
        <v>0</v>
      </c>
      <c r="BU291" s="98">
        <v>0.93670886075949367</v>
      </c>
      <c r="BV291" s="98">
        <v>0</v>
      </c>
      <c r="BX291" s="98">
        <v>1</v>
      </c>
    </row>
    <row r="292" spans="1:76" x14ac:dyDescent="0.35">
      <c r="A292" s="96" t="s">
        <v>390</v>
      </c>
      <c r="B292" s="96" t="s">
        <v>422</v>
      </c>
      <c r="C292" s="86">
        <v>0</v>
      </c>
      <c r="D292" s="86">
        <v>0.67</v>
      </c>
      <c r="E292" s="86">
        <v>0</v>
      </c>
      <c r="F292" s="86">
        <v>0</v>
      </c>
      <c r="G292" s="86">
        <v>0</v>
      </c>
      <c r="H292" s="86">
        <v>0</v>
      </c>
      <c r="I292" s="86">
        <v>0</v>
      </c>
      <c r="J292" s="86">
        <v>0</v>
      </c>
      <c r="K292" s="86">
        <v>0</v>
      </c>
      <c r="L292" s="86">
        <v>0</v>
      </c>
      <c r="M292" s="86">
        <v>0</v>
      </c>
      <c r="N292" s="86">
        <v>29.9</v>
      </c>
      <c r="O292" s="86">
        <v>0</v>
      </c>
      <c r="P292" s="86">
        <v>0</v>
      </c>
      <c r="Q292" s="86">
        <v>0</v>
      </c>
      <c r="R292" s="86">
        <v>0</v>
      </c>
      <c r="S292" s="86">
        <v>0</v>
      </c>
      <c r="T292" s="86">
        <v>0</v>
      </c>
      <c r="U292" s="86">
        <v>0</v>
      </c>
      <c r="V292" s="86">
        <v>0</v>
      </c>
      <c r="W292" s="86">
        <v>0</v>
      </c>
      <c r="X292" s="86">
        <v>0</v>
      </c>
      <c r="Y292" s="86">
        <v>0</v>
      </c>
      <c r="Z292" s="86">
        <v>0</v>
      </c>
      <c r="AA292" s="86">
        <v>0</v>
      </c>
      <c r="AB292" s="86">
        <v>0</v>
      </c>
      <c r="AC292" s="86">
        <v>0</v>
      </c>
      <c r="AD292" s="86">
        <v>0</v>
      </c>
      <c r="AE292" s="86">
        <v>0</v>
      </c>
      <c r="AF292" s="86">
        <v>0</v>
      </c>
      <c r="AG292" s="86">
        <v>0</v>
      </c>
      <c r="AH292" s="86">
        <v>0</v>
      </c>
      <c r="AI292" s="86">
        <v>4.7</v>
      </c>
      <c r="AJ292" s="86">
        <v>0</v>
      </c>
      <c r="AK292" s="86">
        <v>0</v>
      </c>
      <c r="AL292" s="86">
        <v>0.6</v>
      </c>
      <c r="AM292" s="86">
        <v>0</v>
      </c>
      <c r="AO292" s="86">
        <v>35.870000000000005</v>
      </c>
      <c r="AP292" s="86">
        <v>35.870000000000005</v>
      </c>
      <c r="AQ292" s="86">
        <v>26</v>
      </c>
      <c r="AR292" s="86">
        <v>0</v>
      </c>
      <c r="AS292" s="86">
        <v>0</v>
      </c>
      <c r="AT292" s="97">
        <v>0.72483969891274036</v>
      </c>
      <c r="AX292" s="86">
        <v>0.6</v>
      </c>
      <c r="AY292" s="86">
        <v>0</v>
      </c>
      <c r="AZ292" s="86">
        <v>29.9</v>
      </c>
      <c r="BA292" s="86">
        <v>0</v>
      </c>
      <c r="BC292" s="86">
        <v>29.9</v>
      </c>
      <c r="BF292" s="86">
        <v>0.67</v>
      </c>
      <c r="BG292" s="86">
        <v>0</v>
      </c>
      <c r="BH292" s="86">
        <v>29.9</v>
      </c>
      <c r="BI292" s="86">
        <v>4.7</v>
      </c>
      <c r="BJ292" s="86">
        <v>0.6</v>
      </c>
      <c r="BK292" s="86">
        <v>0</v>
      </c>
      <c r="BL292" s="86">
        <v>0</v>
      </c>
      <c r="BM292" s="86">
        <v>0</v>
      </c>
      <c r="BN292" s="86" t="s">
        <v>6</v>
      </c>
      <c r="BO292" s="86" t="s">
        <v>6</v>
      </c>
      <c r="BP292" s="86">
        <v>35.870000000000005</v>
      </c>
      <c r="BS292" s="98">
        <v>1.8678561471982158E-2</v>
      </c>
      <c r="BT292" s="98">
        <v>0</v>
      </c>
      <c r="BU292" s="98">
        <v>0.85029272372456077</v>
      </c>
      <c r="BV292" s="98">
        <v>0.1310287148034569</v>
      </c>
      <c r="BX292" s="98">
        <v>0.99999999999999989</v>
      </c>
    </row>
    <row r="293" spans="1:76" x14ac:dyDescent="0.35">
      <c r="A293" s="96" t="s">
        <v>390</v>
      </c>
      <c r="B293" s="96" t="s">
        <v>423</v>
      </c>
      <c r="C293" s="86">
        <v>0</v>
      </c>
      <c r="D293" s="86">
        <v>0</v>
      </c>
      <c r="E293" s="86">
        <v>0</v>
      </c>
      <c r="F293" s="86">
        <v>0</v>
      </c>
      <c r="G293" s="86">
        <v>0</v>
      </c>
      <c r="H293" s="86">
        <v>0</v>
      </c>
      <c r="I293" s="86">
        <v>0</v>
      </c>
      <c r="J293" s="86">
        <v>0</v>
      </c>
      <c r="K293" s="86">
        <v>0</v>
      </c>
      <c r="L293" s="86">
        <v>0</v>
      </c>
      <c r="M293" s="86">
        <v>0</v>
      </c>
      <c r="N293" s="86">
        <v>0</v>
      </c>
      <c r="O293" s="86">
        <v>0</v>
      </c>
      <c r="P293" s="86">
        <v>0</v>
      </c>
      <c r="Q293" s="86">
        <v>0</v>
      </c>
      <c r="R293" s="86">
        <v>0</v>
      </c>
      <c r="S293" s="86">
        <v>0</v>
      </c>
      <c r="T293" s="86">
        <v>0</v>
      </c>
      <c r="U293" s="86">
        <v>0</v>
      </c>
      <c r="V293" s="86">
        <v>0</v>
      </c>
      <c r="W293" s="86">
        <v>0</v>
      </c>
      <c r="X293" s="86">
        <v>0</v>
      </c>
      <c r="Y293" s="86">
        <v>0</v>
      </c>
      <c r="Z293" s="86">
        <v>0</v>
      </c>
      <c r="AA293" s="86">
        <v>0</v>
      </c>
      <c r="AB293" s="86">
        <v>0</v>
      </c>
      <c r="AC293" s="86">
        <v>0</v>
      </c>
      <c r="AD293" s="86">
        <v>0</v>
      </c>
      <c r="AE293" s="86">
        <v>0</v>
      </c>
      <c r="AF293" s="86">
        <v>0</v>
      </c>
      <c r="AG293" s="86">
        <v>0</v>
      </c>
      <c r="AH293" s="86">
        <v>0</v>
      </c>
      <c r="AI293" s="86">
        <v>0</v>
      </c>
      <c r="AJ293" s="86">
        <v>0</v>
      </c>
      <c r="AK293" s="86">
        <v>0</v>
      </c>
      <c r="AL293" s="86">
        <v>0.40359</v>
      </c>
      <c r="AM293" s="86">
        <v>13.4</v>
      </c>
      <c r="AO293" s="86">
        <v>0.40359</v>
      </c>
      <c r="AP293" s="86">
        <v>13.80359</v>
      </c>
      <c r="AQ293" s="86">
        <v>13.452999999999999</v>
      </c>
      <c r="AR293" s="86">
        <v>0</v>
      </c>
      <c r="AS293" s="86">
        <v>0</v>
      </c>
      <c r="AT293" s="97">
        <v>0.97460153481811618</v>
      </c>
      <c r="AX293" s="86">
        <v>0.40359</v>
      </c>
      <c r="AY293" s="86">
        <v>0</v>
      </c>
      <c r="AZ293" s="86">
        <v>0</v>
      </c>
      <c r="BA293" s="86">
        <v>0</v>
      </c>
      <c r="BC293" s="86">
        <v>0</v>
      </c>
      <c r="BF293" s="86">
        <v>0</v>
      </c>
      <c r="BG293" s="86">
        <v>0</v>
      </c>
      <c r="BH293" s="86">
        <v>0</v>
      </c>
      <c r="BI293" s="86">
        <v>0</v>
      </c>
      <c r="BJ293" s="86">
        <v>0.40359</v>
      </c>
      <c r="BK293" s="86">
        <v>0</v>
      </c>
      <c r="BL293" s="86">
        <v>0</v>
      </c>
      <c r="BM293" s="86">
        <v>13.4</v>
      </c>
      <c r="BN293" s="86">
        <v>0</v>
      </c>
      <c r="BO293" s="86">
        <v>0</v>
      </c>
      <c r="BP293" s="86">
        <v>13.80359</v>
      </c>
      <c r="BS293" s="98">
        <v>0</v>
      </c>
      <c r="BT293" s="98">
        <v>0.9707619539554565</v>
      </c>
      <c r="BU293" s="98">
        <v>2.9238046044543487E-2</v>
      </c>
      <c r="BV293" s="98">
        <v>0</v>
      </c>
      <c r="BX293" s="98">
        <v>1</v>
      </c>
    </row>
    <row r="294" spans="1:76" x14ac:dyDescent="0.35">
      <c r="A294" s="96" t="s">
        <v>390</v>
      </c>
      <c r="B294" s="96" t="s">
        <v>424</v>
      </c>
      <c r="C294" s="86">
        <v>0</v>
      </c>
      <c r="D294" s="86">
        <v>0.29899999999999999</v>
      </c>
      <c r="E294" s="86">
        <v>0</v>
      </c>
      <c r="F294" s="86">
        <v>0</v>
      </c>
      <c r="G294" s="86">
        <v>0</v>
      </c>
      <c r="H294" s="86">
        <v>0</v>
      </c>
      <c r="I294" s="86">
        <v>0</v>
      </c>
      <c r="J294" s="86">
        <v>0</v>
      </c>
      <c r="K294" s="86">
        <v>0</v>
      </c>
      <c r="L294" s="86">
        <v>0</v>
      </c>
      <c r="M294" s="86">
        <v>0</v>
      </c>
      <c r="N294" s="86">
        <v>12.8</v>
      </c>
      <c r="O294" s="86">
        <v>0</v>
      </c>
      <c r="P294" s="86">
        <v>0</v>
      </c>
      <c r="Q294" s="86">
        <v>0</v>
      </c>
      <c r="R294" s="86">
        <v>0</v>
      </c>
      <c r="S294" s="86">
        <v>0.46200000000000002</v>
      </c>
      <c r="T294" s="86">
        <v>0</v>
      </c>
      <c r="U294" s="86">
        <v>0</v>
      </c>
      <c r="V294" s="86">
        <v>0</v>
      </c>
      <c r="W294" s="86">
        <v>0</v>
      </c>
      <c r="X294" s="86">
        <v>0</v>
      </c>
      <c r="Y294" s="86">
        <v>0</v>
      </c>
      <c r="Z294" s="86">
        <v>0</v>
      </c>
      <c r="AA294" s="86">
        <v>0</v>
      </c>
      <c r="AB294" s="86">
        <v>0</v>
      </c>
      <c r="AC294" s="86">
        <v>0</v>
      </c>
      <c r="AD294" s="86">
        <v>0</v>
      </c>
      <c r="AE294" s="86">
        <v>0</v>
      </c>
      <c r="AF294" s="86">
        <v>0</v>
      </c>
      <c r="AG294" s="86">
        <v>0</v>
      </c>
      <c r="AH294" s="86">
        <v>0</v>
      </c>
      <c r="AI294" s="86">
        <v>0</v>
      </c>
      <c r="AJ294" s="86">
        <v>0</v>
      </c>
      <c r="AK294" s="86">
        <v>0</v>
      </c>
      <c r="AL294" s="86">
        <v>0.251</v>
      </c>
      <c r="AM294" s="86">
        <v>0</v>
      </c>
      <c r="AO294" s="86">
        <v>13.811999999999999</v>
      </c>
      <c r="AP294" s="86">
        <v>13.811999999999999</v>
      </c>
      <c r="AQ294" s="86">
        <v>9.9</v>
      </c>
      <c r="AR294" s="86">
        <v>0</v>
      </c>
      <c r="AS294" s="86">
        <v>0</v>
      </c>
      <c r="AT294" s="97">
        <v>0.7167680278019114</v>
      </c>
      <c r="AX294" s="86">
        <v>0.251</v>
      </c>
      <c r="AY294" s="86">
        <v>0</v>
      </c>
      <c r="AZ294" s="86">
        <v>12.8</v>
      </c>
      <c r="BA294" s="86">
        <v>0.46200000000000002</v>
      </c>
      <c r="BC294" s="86">
        <v>13.262</v>
      </c>
      <c r="BF294" s="86">
        <v>0.29899999999999999</v>
      </c>
      <c r="BG294" s="86">
        <v>0</v>
      </c>
      <c r="BH294" s="86">
        <v>13.262</v>
      </c>
      <c r="BI294" s="86">
        <v>0</v>
      </c>
      <c r="BJ294" s="86">
        <v>0.251</v>
      </c>
      <c r="BK294" s="86">
        <v>0</v>
      </c>
      <c r="BL294" s="86">
        <v>0</v>
      </c>
      <c r="BM294" s="86">
        <v>0</v>
      </c>
      <c r="BN294" s="86" t="s">
        <v>6</v>
      </c>
      <c r="BO294" s="86" t="s">
        <v>6</v>
      </c>
      <c r="BP294" s="86">
        <v>13.811999999999999</v>
      </c>
      <c r="BS294" s="98">
        <v>2.1647842455835505E-2</v>
      </c>
      <c r="BT294" s="98">
        <v>0</v>
      </c>
      <c r="BU294" s="98">
        <v>0.97835215754416449</v>
      </c>
      <c r="BV294" s="98">
        <v>0</v>
      </c>
      <c r="BX294" s="98">
        <v>1</v>
      </c>
    </row>
    <row r="295" spans="1:76" x14ac:dyDescent="0.35">
      <c r="A295" s="96" t="s">
        <v>390</v>
      </c>
      <c r="B295" s="96" t="s">
        <v>425</v>
      </c>
      <c r="C295" s="86">
        <v>0</v>
      </c>
      <c r="D295" s="86">
        <v>0.23400000000000001</v>
      </c>
      <c r="E295" s="86">
        <v>0</v>
      </c>
      <c r="F295" s="86">
        <v>0</v>
      </c>
      <c r="G295" s="86">
        <v>0</v>
      </c>
      <c r="H295" s="86">
        <v>0</v>
      </c>
      <c r="I295" s="86">
        <v>0</v>
      </c>
      <c r="J295" s="86">
        <v>0</v>
      </c>
      <c r="K295" s="86">
        <v>0</v>
      </c>
      <c r="L295" s="86">
        <v>0</v>
      </c>
      <c r="M295" s="86">
        <v>8.391</v>
      </c>
      <c r="N295" s="86">
        <v>0</v>
      </c>
      <c r="O295" s="86">
        <v>12.955</v>
      </c>
      <c r="P295" s="86">
        <v>17.161000000000001</v>
      </c>
      <c r="Q295" s="86">
        <v>0</v>
      </c>
      <c r="R295" s="86">
        <v>0</v>
      </c>
      <c r="S295" s="86">
        <v>0</v>
      </c>
      <c r="T295" s="86">
        <v>0</v>
      </c>
      <c r="U295" s="86">
        <v>0</v>
      </c>
      <c r="V295" s="86">
        <v>0</v>
      </c>
      <c r="W295" s="86">
        <v>0</v>
      </c>
      <c r="X295" s="86">
        <v>0.96571399999999996</v>
      </c>
      <c r="Y295" s="86">
        <v>0</v>
      </c>
      <c r="Z295" s="86">
        <v>0</v>
      </c>
      <c r="AA295" s="86">
        <v>0</v>
      </c>
      <c r="AB295" s="86">
        <v>0</v>
      </c>
      <c r="AC295" s="86">
        <v>0</v>
      </c>
      <c r="AD295" s="86">
        <v>0</v>
      </c>
      <c r="AE295" s="86">
        <v>0</v>
      </c>
      <c r="AF295" s="86">
        <v>0</v>
      </c>
      <c r="AG295" s="86">
        <v>0</v>
      </c>
      <c r="AH295" s="86">
        <v>0</v>
      </c>
      <c r="AI295" s="86">
        <v>5.1449999999999996</v>
      </c>
      <c r="AJ295" s="86">
        <v>0</v>
      </c>
      <c r="AK295" s="86">
        <v>0</v>
      </c>
      <c r="AL295" s="86">
        <v>0.7</v>
      </c>
      <c r="AM295" s="86">
        <v>0</v>
      </c>
      <c r="AO295" s="86">
        <v>45.551714000000004</v>
      </c>
      <c r="AP295" s="86">
        <v>45.551714000000004</v>
      </c>
      <c r="AQ295" s="86">
        <v>33.226999999999997</v>
      </c>
      <c r="AR295" s="86">
        <v>0</v>
      </c>
      <c r="AS295" s="86">
        <v>0</v>
      </c>
      <c r="AT295" s="97">
        <v>0.72943468164556868</v>
      </c>
      <c r="AX295" s="86">
        <v>0.7</v>
      </c>
      <c r="AY295" s="86">
        <v>0</v>
      </c>
      <c r="AZ295" s="86">
        <v>38.507000000000005</v>
      </c>
      <c r="BA295" s="86">
        <v>0</v>
      </c>
      <c r="BC295" s="86">
        <v>39.472714000000003</v>
      </c>
      <c r="BF295" s="86">
        <v>0.23400000000000001</v>
      </c>
      <c r="BG295" s="86">
        <v>0</v>
      </c>
      <c r="BH295" s="86">
        <v>38.507000000000005</v>
      </c>
      <c r="BI295" s="86">
        <v>6.1107139999999998</v>
      </c>
      <c r="BJ295" s="86">
        <v>0.7</v>
      </c>
      <c r="BK295" s="86">
        <v>0</v>
      </c>
      <c r="BL295" s="86">
        <v>0</v>
      </c>
      <c r="BM295" s="86">
        <v>0</v>
      </c>
      <c r="BN295" s="86" t="s">
        <v>6</v>
      </c>
      <c r="BO295" s="86" t="s">
        <v>6</v>
      </c>
      <c r="BP295" s="86">
        <v>45.551714000000011</v>
      </c>
      <c r="BS295" s="98">
        <v>5.137018554340237E-3</v>
      </c>
      <c r="BT295" s="98">
        <v>0</v>
      </c>
      <c r="BU295" s="98">
        <v>0.86071404470093038</v>
      </c>
      <c r="BV295" s="98">
        <v>0.13414893674472925</v>
      </c>
      <c r="BX295" s="98">
        <v>0.99999999999999989</v>
      </c>
    </row>
    <row r="296" spans="1:76" x14ac:dyDescent="0.35">
      <c r="A296" s="96" t="s">
        <v>390</v>
      </c>
      <c r="B296" s="96" t="s">
        <v>427</v>
      </c>
      <c r="C296" s="86">
        <v>0</v>
      </c>
      <c r="D296" s="86">
        <v>0.69</v>
      </c>
      <c r="E296" s="86">
        <v>0</v>
      </c>
      <c r="F296" s="86">
        <v>0</v>
      </c>
      <c r="G296" s="86">
        <v>0</v>
      </c>
      <c r="H296" s="86">
        <v>0</v>
      </c>
      <c r="I296" s="86">
        <v>0</v>
      </c>
      <c r="J296" s="86">
        <v>0</v>
      </c>
      <c r="K296" s="86">
        <v>0</v>
      </c>
      <c r="L296" s="86">
        <v>0</v>
      </c>
      <c r="M296" s="86">
        <v>0</v>
      </c>
      <c r="N296" s="86">
        <v>12.5</v>
      </c>
      <c r="O296" s="86">
        <v>0</v>
      </c>
      <c r="P296" s="86">
        <v>0</v>
      </c>
      <c r="Q296" s="86">
        <v>0</v>
      </c>
      <c r="R296" s="86">
        <v>0</v>
      </c>
      <c r="S296" s="86">
        <v>7.2</v>
      </c>
      <c r="T296" s="86">
        <v>0</v>
      </c>
      <c r="U296" s="86">
        <v>0</v>
      </c>
      <c r="V296" s="86">
        <v>0</v>
      </c>
      <c r="W296" s="86">
        <v>0</v>
      </c>
      <c r="X296" s="86">
        <v>0</v>
      </c>
      <c r="Y296" s="86">
        <v>0</v>
      </c>
      <c r="Z296" s="86">
        <v>0</v>
      </c>
      <c r="AA296" s="86">
        <v>0</v>
      </c>
      <c r="AB296" s="86">
        <v>0</v>
      </c>
      <c r="AC296" s="86">
        <v>0</v>
      </c>
      <c r="AD296" s="86">
        <v>0</v>
      </c>
      <c r="AE296" s="86">
        <v>0</v>
      </c>
      <c r="AF296" s="86">
        <v>0</v>
      </c>
      <c r="AG296" s="86">
        <v>0</v>
      </c>
      <c r="AH296" s="86">
        <v>0</v>
      </c>
      <c r="AI296" s="86">
        <v>0</v>
      </c>
      <c r="AJ296" s="86">
        <v>0</v>
      </c>
      <c r="AK296" s="86">
        <v>0</v>
      </c>
      <c r="AL296" s="86">
        <v>0.29199999999999998</v>
      </c>
      <c r="AM296" s="86">
        <v>0</v>
      </c>
      <c r="AO296" s="86">
        <v>20.682000000000002</v>
      </c>
      <c r="AP296" s="86">
        <v>20.682000000000002</v>
      </c>
      <c r="AQ296" s="86">
        <v>15.8</v>
      </c>
      <c r="AR296" s="86">
        <v>0</v>
      </c>
      <c r="AS296" s="86">
        <v>0</v>
      </c>
      <c r="AT296" s="97">
        <v>0.7639493279179963</v>
      </c>
      <c r="AX296" s="86">
        <v>0.29199999999999998</v>
      </c>
      <c r="AY296" s="86">
        <v>0</v>
      </c>
      <c r="AZ296" s="86">
        <v>12.5</v>
      </c>
      <c r="BA296" s="86">
        <v>7.2</v>
      </c>
      <c r="BC296" s="86">
        <v>19.7</v>
      </c>
      <c r="BF296" s="86">
        <v>0.69</v>
      </c>
      <c r="BG296" s="86">
        <v>0</v>
      </c>
      <c r="BH296" s="86">
        <v>19.7</v>
      </c>
      <c r="BI296" s="86">
        <v>0</v>
      </c>
      <c r="BJ296" s="86">
        <v>0.29199999999999998</v>
      </c>
      <c r="BK296" s="86">
        <v>0</v>
      </c>
      <c r="BL296" s="86">
        <v>0</v>
      </c>
      <c r="BM296" s="86">
        <v>0</v>
      </c>
      <c r="BN296" s="86" t="s">
        <v>6</v>
      </c>
      <c r="BO296" s="86" t="s">
        <v>6</v>
      </c>
      <c r="BP296" s="86">
        <v>20.682000000000002</v>
      </c>
      <c r="BS296" s="98">
        <v>3.33623440673049E-2</v>
      </c>
      <c r="BT296" s="98">
        <v>0</v>
      </c>
      <c r="BU296" s="98">
        <v>0.96663765593269502</v>
      </c>
      <c r="BV296" s="98">
        <v>0</v>
      </c>
      <c r="BX296" s="98">
        <v>0.99999999999999989</v>
      </c>
    </row>
    <row r="297" spans="1:76" x14ac:dyDescent="0.35">
      <c r="A297" s="96" t="s">
        <v>390</v>
      </c>
      <c r="B297" s="96" t="s">
        <v>428</v>
      </c>
      <c r="C297" s="86">
        <v>0</v>
      </c>
      <c r="D297" s="86">
        <v>0</v>
      </c>
      <c r="E297" s="86">
        <v>0</v>
      </c>
      <c r="F297" s="86">
        <v>0</v>
      </c>
      <c r="G297" s="86">
        <v>0</v>
      </c>
      <c r="H297" s="86">
        <v>0</v>
      </c>
      <c r="I297" s="86">
        <v>0</v>
      </c>
      <c r="J297" s="86">
        <v>0</v>
      </c>
      <c r="K297" s="86">
        <v>0</v>
      </c>
      <c r="L297" s="86">
        <v>0</v>
      </c>
      <c r="M297" s="86">
        <v>0</v>
      </c>
      <c r="N297" s="86">
        <v>0</v>
      </c>
      <c r="O297" s="86">
        <v>0</v>
      </c>
      <c r="P297" s="86">
        <v>0</v>
      </c>
      <c r="Q297" s="86">
        <v>37.64</v>
      </c>
      <c r="R297" s="86">
        <v>0</v>
      </c>
      <c r="S297" s="86">
        <v>0</v>
      </c>
      <c r="T297" s="86">
        <v>0</v>
      </c>
      <c r="U297" s="86">
        <v>0</v>
      </c>
      <c r="V297" s="86">
        <v>0</v>
      </c>
      <c r="W297" s="86">
        <v>0</v>
      </c>
      <c r="X297" s="86">
        <v>0</v>
      </c>
      <c r="Y297" s="86">
        <v>0</v>
      </c>
      <c r="Z297" s="86">
        <v>0</v>
      </c>
      <c r="AA297" s="86">
        <v>0</v>
      </c>
      <c r="AB297" s="86">
        <v>0</v>
      </c>
      <c r="AC297" s="86">
        <v>0</v>
      </c>
      <c r="AD297" s="86">
        <v>0</v>
      </c>
      <c r="AE297" s="86">
        <v>0</v>
      </c>
      <c r="AF297" s="86">
        <v>0</v>
      </c>
      <c r="AG297" s="86">
        <v>0</v>
      </c>
      <c r="AH297" s="86">
        <v>0</v>
      </c>
      <c r="AI297" s="86">
        <v>0</v>
      </c>
      <c r="AJ297" s="86">
        <v>0</v>
      </c>
      <c r="AK297" s="86">
        <v>0</v>
      </c>
      <c r="AL297" s="86">
        <v>0.77781</v>
      </c>
      <c r="AM297" s="86">
        <v>0</v>
      </c>
      <c r="AO297" s="86">
        <v>38.417810000000003</v>
      </c>
      <c r="AP297" s="86">
        <v>38.417810000000003</v>
      </c>
      <c r="AQ297" s="86">
        <v>25.927</v>
      </c>
      <c r="AR297" s="86">
        <v>0</v>
      </c>
      <c r="AS297" s="86">
        <v>0</v>
      </c>
      <c r="AT297" s="97">
        <v>0.67486928588589501</v>
      </c>
      <c r="AX297" s="86">
        <v>0.77781</v>
      </c>
      <c r="AY297" s="86">
        <v>0</v>
      </c>
      <c r="AZ297" s="86">
        <v>37.64</v>
      </c>
      <c r="BA297" s="86">
        <v>0</v>
      </c>
      <c r="BC297" s="86">
        <v>37.64</v>
      </c>
      <c r="BF297" s="86">
        <v>0</v>
      </c>
      <c r="BG297" s="86">
        <v>0</v>
      </c>
      <c r="BH297" s="86">
        <v>37.64</v>
      </c>
      <c r="BI297" s="86">
        <v>0</v>
      </c>
      <c r="BJ297" s="86">
        <v>0.77781</v>
      </c>
      <c r="BK297" s="86">
        <v>0</v>
      </c>
      <c r="BL297" s="86">
        <v>0</v>
      </c>
      <c r="BM297" s="86">
        <v>0</v>
      </c>
      <c r="BN297" s="86" t="s">
        <v>6</v>
      </c>
      <c r="BO297" s="86" t="s">
        <v>6</v>
      </c>
      <c r="BP297" s="86">
        <v>38.417810000000003</v>
      </c>
      <c r="BS297" s="98">
        <v>0</v>
      </c>
      <c r="BT297" s="98">
        <v>0</v>
      </c>
      <c r="BU297" s="98">
        <v>1</v>
      </c>
      <c r="BV297" s="98">
        <v>0</v>
      </c>
      <c r="BX297" s="98">
        <v>1</v>
      </c>
    </row>
    <row r="298" spans="1:76" x14ac:dyDescent="0.35">
      <c r="A298" s="96" t="s">
        <v>390</v>
      </c>
      <c r="B298" s="96" t="s">
        <v>429</v>
      </c>
      <c r="C298" s="86">
        <v>0</v>
      </c>
      <c r="D298" s="86">
        <v>1.53752</v>
      </c>
      <c r="E298" s="86">
        <v>0</v>
      </c>
      <c r="F298" s="86">
        <v>0</v>
      </c>
      <c r="G298" s="86">
        <v>0</v>
      </c>
      <c r="H298" s="86">
        <v>0</v>
      </c>
      <c r="I298" s="86">
        <v>0</v>
      </c>
      <c r="J298" s="86">
        <v>0</v>
      </c>
      <c r="K298" s="86">
        <v>0</v>
      </c>
      <c r="L298" s="86">
        <v>46.5623</v>
      </c>
      <c r="M298" s="86">
        <v>0</v>
      </c>
      <c r="N298" s="86">
        <v>0</v>
      </c>
      <c r="O298" s="86">
        <v>0</v>
      </c>
      <c r="P298" s="86">
        <v>0</v>
      </c>
      <c r="Q298" s="86">
        <v>0</v>
      </c>
      <c r="R298" s="86">
        <v>0</v>
      </c>
      <c r="S298" s="86">
        <v>0</v>
      </c>
      <c r="T298" s="86">
        <v>0</v>
      </c>
      <c r="U298" s="86">
        <v>0</v>
      </c>
      <c r="V298" s="86">
        <v>0</v>
      </c>
      <c r="W298" s="86">
        <v>0</v>
      </c>
      <c r="X298" s="86">
        <v>0</v>
      </c>
      <c r="Y298" s="86">
        <v>0</v>
      </c>
      <c r="Z298" s="86">
        <v>0</v>
      </c>
      <c r="AA298" s="86">
        <v>0</v>
      </c>
      <c r="AB298" s="86">
        <v>0</v>
      </c>
      <c r="AC298" s="86">
        <v>0</v>
      </c>
      <c r="AD298" s="86">
        <v>0</v>
      </c>
      <c r="AE298" s="86">
        <v>0</v>
      </c>
      <c r="AF298" s="86">
        <v>0.4</v>
      </c>
      <c r="AG298" s="86">
        <v>0</v>
      </c>
      <c r="AH298" s="86">
        <v>0</v>
      </c>
      <c r="AI298" s="86">
        <v>0</v>
      </c>
      <c r="AJ298" s="86">
        <v>0</v>
      </c>
      <c r="AK298" s="86">
        <v>0</v>
      </c>
      <c r="AL298" s="86">
        <v>1.2</v>
      </c>
      <c r="AM298" s="86">
        <v>0</v>
      </c>
      <c r="AO298" s="86">
        <v>49.699820000000003</v>
      </c>
      <c r="AP298" s="86">
        <v>49.699820000000003</v>
      </c>
      <c r="AQ298" s="86">
        <v>34.341000000000001</v>
      </c>
      <c r="AR298" s="86">
        <v>0</v>
      </c>
      <c r="AS298" s="86">
        <v>0</v>
      </c>
      <c r="AT298" s="97">
        <v>0.69096829726948705</v>
      </c>
      <c r="AX298" s="86">
        <v>1.6</v>
      </c>
      <c r="AY298" s="86">
        <v>0</v>
      </c>
      <c r="AZ298" s="86">
        <v>0</v>
      </c>
      <c r="BA298" s="86">
        <v>0</v>
      </c>
      <c r="BC298" s="86">
        <v>46.5623</v>
      </c>
      <c r="BF298" s="86">
        <v>1.53752</v>
      </c>
      <c r="BG298" s="86">
        <v>0</v>
      </c>
      <c r="BH298" s="86">
        <v>0</v>
      </c>
      <c r="BI298" s="86">
        <v>46.5623</v>
      </c>
      <c r="BJ298" s="86">
        <v>1.6</v>
      </c>
      <c r="BK298" s="86">
        <v>0</v>
      </c>
      <c r="BL298" s="86">
        <v>0</v>
      </c>
      <c r="BM298" s="86">
        <v>0</v>
      </c>
      <c r="BN298" s="86" t="s">
        <v>6</v>
      </c>
      <c r="BO298" s="86" t="s">
        <v>6</v>
      </c>
      <c r="BP298" s="86">
        <v>49.699820000000003</v>
      </c>
      <c r="BS298" s="98">
        <v>3.0936128138894667E-2</v>
      </c>
      <c r="BT298" s="98">
        <v>0</v>
      </c>
      <c r="BU298" s="98">
        <v>3.2193275549086499E-2</v>
      </c>
      <c r="BV298" s="98">
        <v>0.93687059631201874</v>
      </c>
      <c r="BX298" s="98">
        <v>0.99999999999999989</v>
      </c>
    </row>
    <row r="299" spans="1:76" x14ac:dyDescent="0.35">
      <c r="A299" s="96" t="s">
        <v>390</v>
      </c>
      <c r="B299" s="96" t="s">
        <v>430</v>
      </c>
      <c r="C299" s="86">
        <v>0</v>
      </c>
      <c r="D299" s="86">
        <v>0.11</v>
      </c>
      <c r="E299" s="86">
        <v>0</v>
      </c>
      <c r="F299" s="86">
        <v>0</v>
      </c>
      <c r="G299" s="86">
        <v>0</v>
      </c>
      <c r="H299" s="86">
        <v>0</v>
      </c>
      <c r="I299" s="86">
        <v>0</v>
      </c>
      <c r="J299" s="86">
        <v>0</v>
      </c>
      <c r="K299" s="86">
        <v>0</v>
      </c>
      <c r="L299" s="86">
        <v>0</v>
      </c>
      <c r="M299" s="86">
        <v>0</v>
      </c>
      <c r="N299" s="86">
        <v>38.200000000000003</v>
      </c>
      <c r="O299" s="86">
        <v>0</v>
      </c>
      <c r="P299" s="86">
        <v>0</v>
      </c>
      <c r="Q299" s="86">
        <v>0</v>
      </c>
      <c r="R299" s="86">
        <v>0</v>
      </c>
      <c r="S299" s="86">
        <v>0</v>
      </c>
      <c r="T299" s="86">
        <v>0</v>
      </c>
      <c r="U299" s="86">
        <v>0</v>
      </c>
      <c r="V299" s="86">
        <v>0</v>
      </c>
      <c r="W299" s="86">
        <v>0</v>
      </c>
      <c r="X299" s="86">
        <v>0</v>
      </c>
      <c r="Y299" s="86">
        <v>0</v>
      </c>
      <c r="Z299" s="86">
        <v>0</v>
      </c>
      <c r="AA299" s="86">
        <v>0</v>
      </c>
      <c r="AB299" s="86">
        <v>0</v>
      </c>
      <c r="AC299" s="86">
        <v>0</v>
      </c>
      <c r="AD299" s="86">
        <v>0</v>
      </c>
      <c r="AE299" s="86">
        <v>0</v>
      </c>
      <c r="AF299" s="86">
        <v>0</v>
      </c>
      <c r="AG299" s="86">
        <v>0</v>
      </c>
      <c r="AH299" s="86">
        <v>0</v>
      </c>
      <c r="AI299" s="86">
        <v>4</v>
      </c>
      <c r="AJ299" s="86">
        <v>0</v>
      </c>
      <c r="AK299" s="86">
        <v>0</v>
      </c>
      <c r="AL299" s="86">
        <v>0.51</v>
      </c>
      <c r="AM299" s="86">
        <v>0</v>
      </c>
      <c r="AO299" s="86">
        <v>42.82</v>
      </c>
      <c r="AP299" s="86">
        <v>42.82</v>
      </c>
      <c r="AQ299" s="86">
        <v>29.5</v>
      </c>
      <c r="AR299" s="86">
        <v>0</v>
      </c>
      <c r="AS299" s="86">
        <v>0</v>
      </c>
      <c r="AT299" s="97">
        <v>0.68893040635217184</v>
      </c>
      <c r="AX299" s="86">
        <v>0.51</v>
      </c>
      <c r="AY299" s="86">
        <v>0</v>
      </c>
      <c r="AZ299" s="86">
        <v>38.200000000000003</v>
      </c>
      <c r="BA299" s="86">
        <v>0</v>
      </c>
      <c r="BC299" s="86">
        <v>38.200000000000003</v>
      </c>
      <c r="BF299" s="86">
        <v>0.11</v>
      </c>
      <c r="BG299" s="86">
        <v>0</v>
      </c>
      <c r="BH299" s="86">
        <v>38.200000000000003</v>
      </c>
      <c r="BI299" s="86">
        <v>4</v>
      </c>
      <c r="BJ299" s="86">
        <v>0.51</v>
      </c>
      <c r="BK299" s="86">
        <v>0</v>
      </c>
      <c r="BL299" s="86">
        <v>0</v>
      </c>
      <c r="BM299" s="86">
        <v>0</v>
      </c>
      <c r="BN299" s="86" t="s">
        <v>6</v>
      </c>
      <c r="BO299" s="86" t="s">
        <v>6</v>
      </c>
      <c r="BP299" s="86">
        <v>42.82</v>
      </c>
      <c r="BS299" s="98">
        <v>2.568893040635217E-3</v>
      </c>
      <c r="BT299" s="98">
        <v>0</v>
      </c>
      <c r="BU299" s="98">
        <v>0.90401681457262961</v>
      </c>
      <c r="BV299" s="98">
        <v>9.3414292386735168E-2</v>
      </c>
      <c r="BX299" s="98">
        <v>1</v>
      </c>
    </row>
    <row r="300" spans="1:76" x14ac:dyDescent="0.35">
      <c r="A300" s="96" t="s">
        <v>390</v>
      </c>
      <c r="B300" s="96" t="s">
        <v>431</v>
      </c>
      <c r="C300" s="86">
        <v>0</v>
      </c>
      <c r="D300" s="86">
        <v>0.122</v>
      </c>
      <c r="E300" s="86">
        <v>0</v>
      </c>
      <c r="F300" s="86">
        <v>0</v>
      </c>
      <c r="G300" s="86">
        <v>0</v>
      </c>
      <c r="H300" s="86">
        <v>0</v>
      </c>
      <c r="I300" s="86">
        <v>0</v>
      </c>
      <c r="J300" s="86">
        <v>0</v>
      </c>
      <c r="K300" s="86">
        <v>0</v>
      </c>
      <c r="L300" s="86">
        <v>0</v>
      </c>
      <c r="M300" s="86">
        <v>0</v>
      </c>
      <c r="N300" s="86">
        <v>0</v>
      </c>
      <c r="O300" s="86">
        <v>0</v>
      </c>
      <c r="P300" s="86">
        <v>7.0910000000000002</v>
      </c>
      <c r="Q300" s="86">
        <v>0</v>
      </c>
      <c r="R300" s="86">
        <v>0</v>
      </c>
      <c r="S300" s="86">
        <v>0</v>
      </c>
      <c r="T300" s="86">
        <v>0</v>
      </c>
      <c r="U300" s="86">
        <v>0</v>
      </c>
      <c r="V300" s="86">
        <v>0</v>
      </c>
      <c r="W300" s="86">
        <v>0</v>
      </c>
      <c r="X300" s="86">
        <v>0</v>
      </c>
      <c r="Y300" s="86">
        <v>0</v>
      </c>
      <c r="Z300" s="86">
        <v>0</v>
      </c>
      <c r="AA300" s="86">
        <v>0</v>
      </c>
      <c r="AB300" s="86">
        <v>0</v>
      </c>
      <c r="AC300" s="86">
        <v>0</v>
      </c>
      <c r="AD300" s="86">
        <v>0</v>
      </c>
      <c r="AE300" s="86">
        <v>0</v>
      </c>
      <c r="AF300" s="86">
        <v>0</v>
      </c>
      <c r="AG300" s="86">
        <v>0</v>
      </c>
      <c r="AH300" s="86">
        <v>0</v>
      </c>
      <c r="AI300" s="86">
        <v>0</v>
      </c>
      <c r="AJ300" s="86">
        <v>0</v>
      </c>
      <c r="AK300" s="86">
        <v>0</v>
      </c>
      <c r="AL300" s="86">
        <v>8.8999999999999996E-2</v>
      </c>
      <c r="AM300" s="86">
        <v>0</v>
      </c>
      <c r="AO300" s="86">
        <v>7.3020000000000005</v>
      </c>
      <c r="AP300" s="86">
        <v>7.3020000000000005</v>
      </c>
      <c r="AQ300" s="86">
        <v>5.8849999999999998</v>
      </c>
      <c r="AR300" s="86">
        <v>0</v>
      </c>
      <c r="AS300" s="86">
        <v>0</v>
      </c>
      <c r="AT300" s="97">
        <v>0.80594357710216369</v>
      </c>
      <c r="AX300" s="86">
        <v>8.8999999999999996E-2</v>
      </c>
      <c r="AY300" s="86">
        <v>0</v>
      </c>
      <c r="AZ300" s="86">
        <v>7.0910000000000002</v>
      </c>
      <c r="BA300" s="86">
        <v>0</v>
      </c>
      <c r="BC300" s="86">
        <v>7.0910000000000002</v>
      </c>
      <c r="BF300" s="86">
        <v>0.122</v>
      </c>
      <c r="BG300" s="86">
        <v>0</v>
      </c>
      <c r="BH300" s="86">
        <v>7.0910000000000002</v>
      </c>
      <c r="BI300" s="86">
        <v>0</v>
      </c>
      <c r="BJ300" s="86">
        <v>8.8999999999999996E-2</v>
      </c>
      <c r="BK300" s="86">
        <v>0</v>
      </c>
      <c r="BL300" s="86">
        <v>0</v>
      </c>
      <c r="BM300" s="86">
        <v>0</v>
      </c>
      <c r="BN300" s="86" t="s">
        <v>6</v>
      </c>
      <c r="BO300" s="86" t="s">
        <v>6</v>
      </c>
      <c r="BP300" s="86">
        <v>7.3020000000000005</v>
      </c>
      <c r="BS300" s="98">
        <v>1.6707751301013419E-2</v>
      </c>
      <c r="BT300" s="98">
        <v>0</v>
      </c>
      <c r="BU300" s="98">
        <v>0.98329224869898657</v>
      </c>
      <c r="BV300" s="98">
        <v>0</v>
      </c>
      <c r="BX300" s="98">
        <v>1</v>
      </c>
    </row>
    <row r="301" spans="1:76" x14ac:dyDescent="0.35">
      <c r="A301" s="96" t="s">
        <v>390</v>
      </c>
      <c r="B301" s="96" t="s">
        <v>432</v>
      </c>
      <c r="C301" s="86">
        <v>0</v>
      </c>
      <c r="D301" s="86">
        <v>0</v>
      </c>
      <c r="E301" s="86">
        <v>0</v>
      </c>
      <c r="F301" s="86">
        <v>0</v>
      </c>
      <c r="G301" s="86">
        <v>0</v>
      </c>
      <c r="H301" s="86">
        <v>0</v>
      </c>
      <c r="I301" s="86">
        <v>0</v>
      </c>
      <c r="J301" s="86">
        <v>0</v>
      </c>
      <c r="K301" s="86">
        <v>0</v>
      </c>
      <c r="L301" s="86">
        <v>0</v>
      </c>
      <c r="M301" s="86">
        <v>10</v>
      </c>
      <c r="N301" s="86">
        <v>0</v>
      </c>
      <c r="O301" s="86">
        <v>8</v>
      </c>
      <c r="P301" s="86">
        <v>23</v>
      </c>
      <c r="Q301" s="86">
        <v>0</v>
      </c>
      <c r="R301" s="86">
        <v>0</v>
      </c>
      <c r="S301" s="86">
        <v>0</v>
      </c>
      <c r="T301" s="86">
        <v>0</v>
      </c>
      <c r="U301" s="86">
        <v>0</v>
      </c>
      <c r="V301" s="86">
        <v>0</v>
      </c>
      <c r="W301" s="86">
        <v>0</v>
      </c>
      <c r="X301" s="86">
        <v>0</v>
      </c>
      <c r="Y301" s="86">
        <v>0</v>
      </c>
      <c r="Z301" s="86">
        <v>0</v>
      </c>
      <c r="AA301" s="86">
        <v>0</v>
      </c>
      <c r="AB301" s="86">
        <v>0</v>
      </c>
      <c r="AC301" s="86">
        <v>0.2</v>
      </c>
      <c r="AD301" s="86">
        <v>0</v>
      </c>
      <c r="AE301" s="86">
        <v>0</v>
      </c>
      <c r="AF301" s="86">
        <v>0</v>
      </c>
      <c r="AG301" s="86">
        <v>0</v>
      </c>
      <c r="AH301" s="86">
        <v>0</v>
      </c>
      <c r="AI301" s="86">
        <v>8.6</v>
      </c>
      <c r="AJ301" s="86">
        <v>0</v>
      </c>
      <c r="AK301" s="86">
        <v>0</v>
      </c>
      <c r="AL301" s="86">
        <v>0.9</v>
      </c>
      <c r="AM301" s="86">
        <v>0</v>
      </c>
      <c r="AO301" s="86">
        <v>50.7</v>
      </c>
      <c r="AP301" s="86">
        <v>50.7</v>
      </c>
      <c r="AQ301" s="86">
        <v>35.200000000000003</v>
      </c>
      <c r="AR301" s="86">
        <v>0</v>
      </c>
      <c r="AS301" s="86">
        <v>0</v>
      </c>
      <c r="AT301" s="97">
        <v>0.6942800788954635</v>
      </c>
      <c r="AX301" s="86">
        <v>0.9</v>
      </c>
      <c r="AY301" s="86">
        <v>0</v>
      </c>
      <c r="AZ301" s="86">
        <v>41</v>
      </c>
      <c r="BA301" s="86">
        <v>0</v>
      </c>
      <c r="BC301" s="86">
        <v>41.2</v>
      </c>
      <c r="BF301" s="86">
        <v>0</v>
      </c>
      <c r="BG301" s="86">
        <v>0</v>
      </c>
      <c r="BH301" s="86">
        <v>41.2</v>
      </c>
      <c r="BI301" s="86">
        <v>8.6</v>
      </c>
      <c r="BJ301" s="86">
        <v>0.9</v>
      </c>
      <c r="BK301" s="86">
        <v>0</v>
      </c>
      <c r="BL301" s="86">
        <v>0</v>
      </c>
      <c r="BM301" s="86">
        <v>0</v>
      </c>
      <c r="BN301" s="86" t="s">
        <v>6</v>
      </c>
      <c r="BO301" s="86" t="s">
        <v>6</v>
      </c>
      <c r="BP301" s="86">
        <v>50.7</v>
      </c>
      <c r="BS301" s="98">
        <v>0</v>
      </c>
      <c r="BT301" s="98">
        <v>0</v>
      </c>
      <c r="BU301" s="98">
        <v>0.83037475345167655</v>
      </c>
      <c r="BV301" s="98">
        <v>0.16962524654832345</v>
      </c>
      <c r="BX301" s="98">
        <v>1</v>
      </c>
    </row>
    <row r="302" spans="1:76" x14ac:dyDescent="0.35">
      <c r="A302" s="96" t="s">
        <v>390</v>
      </c>
      <c r="B302" s="96" t="s">
        <v>433</v>
      </c>
      <c r="C302" s="86">
        <v>0</v>
      </c>
      <c r="D302" s="86">
        <v>3.2004299999999999</v>
      </c>
      <c r="E302" s="86">
        <v>0</v>
      </c>
      <c r="F302" s="86">
        <v>0</v>
      </c>
      <c r="G302" s="86">
        <v>0</v>
      </c>
      <c r="H302" s="86">
        <v>0</v>
      </c>
      <c r="I302" s="86">
        <v>0</v>
      </c>
      <c r="J302" s="86">
        <v>0</v>
      </c>
      <c r="K302" s="86">
        <v>0</v>
      </c>
      <c r="L302" s="86">
        <v>0</v>
      </c>
      <c r="M302" s="86">
        <v>12.223599999999999</v>
      </c>
      <c r="N302" s="86">
        <v>0</v>
      </c>
      <c r="O302" s="86">
        <v>0</v>
      </c>
      <c r="P302" s="86">
        <v>5.51837</v>
      </c>
      <c r="Q302" s="86">
        <v>23.849</v>
      </c>
      <c r="R302" s="86">
        <v>0</v>
      </c>
      <c r="S302" s="86">
        <v>0</v>
      </c>
      <c r="T302" s="86">
        <v>0</v>
      </c>
      <c r="U302" s="86">
        <v>0</v>
      </c>
      <c r="V302" s="86">
        <v>0</v>
      </c>
      <c r="W302" s="86">
        <v>0</v>
      </c>
      <c r="X302" s="86">
        <v>0</v>
      </c>
      <c r="Y302" s="86">
        <v>0</v>
      </c>
      <c r="Z302" s="86">
        <v>0</v>
      </c>
      <c r="AA302" s="86">
        <v>0</v>
      </c>
      <c r="AB302" s="86">
        <v>0</v>
      </c>
      <c r="AC302" s="86">
        <v>0</v>
      </c>
      <c r="AD302" s="86">
        <v>0</v>
      </c>
      <c r="AE302" s="86">
        <v>0</v>
      </c>
      <c r="AF302" s="86">
        <v>0</v>
      </c>
      <c r="AG302" s="86">
        <v>0</v>
      </c>
      <c r="AH302" s="86">
        <v>0</v>
      </c>
      <c r="AI302" s="86">
        <v>4.8289999999999997</v>
      </c>
      <c r="AJ302" s="86">
        <v>0</v>
      </c>
      <c r="AK302" s="86">
        <v>0</v>
      </c>
      <c r="AL302" s="86">
        <v>1.65805</v>
      </c>
      <c r="AM302" s="86">
        <v>0</v>
      </c>
      <c r="AO302" s="86">
        <v>51.278449999999999</v>
      </c>
      <c r="AP302" s="86">
        <v>51.278449999999999</v>
      </c>
      <c r="AQ302" s="86">
        <v>35.270000000000003</v>
      </c>
      <c r="AR302" s="86">
        <v>0</v>
      </c>
      <c r="AS302" s="86">
        <v>0</v>
      </c>
      <c r="AT302" s="97">
        <v>0.68781330168911115</v>
      </c>
      <c r="AX302" s="86">
        <v>1.65805</v>
      </c>
      <c r="AY302" s="86">
        <v>0</v>
      </c>
      <c r="AZ302" s="86">
        <v>41.590969999999999</v>
      </c>
      <c r="BA302" s="86">
        <v>0</v>
      </c>
      <c r="BC302" s="86">
        <v>41.590969999999999</v>
      </c>
      <c r="BF302" s="86">
        <v>3.2004299999999999</v>
      </c>
      <c r="BG302" s="86">
        <v>0</v>
      </c>
      <c r="BH302" s="86">
        <v>41.590969999999999</v>
      </c>
      <c r="BI302" s="86">
        <v>4.8289999999999997</v>
      </c>
      <c r="BJ302" s="86">
        <v>1.65805</v>
      </c>
      <c r="BK302" s="86">
        <v>0</v>
      </c>
      <c r="BL302" s="86">
        <v>0</v>
      </c>
      <c r="BM302" s="86">
        <v>0</v>
      </c>
      <c r="BN302" s="86" t="s">
        <v>6</v>
      </c>
      <c r="BO302" s="86" t="s">
        <v>6</v>
      </c>
      <c r="BP302" s="86">
        <v>51.278449999999999</v>
      </c>
      <c r="BS302" s="98">
        <v>6.2412767936628345E-2</v>
      </c>
      <c r="BT302" s="98">
        <v>0</v>
      </c>
      <c r="BU302" s="98">
        <v>0.8434151188267196</v>
      </c>
      <c r="BV302" s="98">
        <v>9.4172113236652033E-2</v>
      </c>
      <c r="BX302" s="98">
        <v>1</v>
      </c>
    </row>
    <row r="303" spans="1:76" x14ac:dyDescent="0.35">
      <c r="A303" s="96" t="s">
        <v>390</v>
      </c>
      <c r="B303" s="96" t="s">
        <v>434</v>
      </c>
      <c r="C303" s="86">
        <v>0</v>
      </c>
      <c r="D303" s="86">
        <v>0.3</v>
      </c>
      <c r="E303" s="86">
        <v>0</v>
      </c>
      <c r="F303" s="86">
        <v>0</v>
      </c>
      <c r="G303" s="86">
        <v>0</v>
      </c>
      <c r="H303" s="86">
        <v>0</v>
      </c>
      <c r="I303" s="86">
        <v>0</v>
      </c>
      <c r="J303" s="86">
        <v>0</v>
      </c>
      <c r="K303" s="86">
        <v>0</v>
      </c>
      <c r="L303" s="86">
        <v>0</v>
      </c>
      <c r="M303" s="86">
        <v>8.6999999999999993</v>
      </c>
      <c r="N303" s="86">
        <v>0</v>
      </c>
      <c r="O303" s="86">
        <v>0</v>
      </c>
      <c r="P303" s="86">
        <v>13.5</v>
      </c>
      <c r="Q303" s="86">
        <v>0</v>
      </c>
      <c r="R303" s="86">
        <v>0</v>
      </c>
      <c r="S303" s="86">
        <v>0</v>
      </c>
      <c r="T303" s="86">
        <v>0</v>
      </c>
      <c r="U303" s="86">
        <v>0</v>
      </c>
      <c r="V303" s="86">
        <v>0</v>
      </c>
      <c r="W303" s="86">
        <v>0</v>
      </c>
      <c r="X303" s="86">
        <v>0</v>
      </c>
      <c r="Y303" s="86">
        <v>0</v>
      </c>
      <c r="Z303" s="86">
        <v>0</v>
      </c>
      <c r="AA303" s="86">
        <v>0</v>
      </c>
      <c r="AB303" s="86">
        <v>0</v>
      </c>
      <c r="AC303" s="86">
        <v>0</v>
      </c>
      <c r="AD303" s="86">
        <v>0</v>
      </c>
      <c r="AE303" s="86">
        <v>0</v>
      </c>
      <c r="AF303" s="86">
        <v>0</v>
      </c>
      <c r="AG303" s="86">
        <v>0</v>
      </c>
      <c r="AH303" s="86">
        <v>0</v>
      </c>
      <c r="AI303" s="86">
        <v>4.5999999999999996</v>
      </c>
      <c r="AJ303" s="86">
        <v>0</v>
      </c>
      <c r="AK303" s="86">
        <v>0</v>
      </c>
      <c r="AL303" s="86">
        <v>0.5</v>
      </c>
      <c r="AM303" s="86">
        <v>0</v>
      </c>
      <c r="AO303" s="86">
        <v>27.6</v>
      </c>
      <c r="AP303" s="86">
        <v>27.6</v>
      </c>
      <c r="AQ303" s="86">
        <v>19.5</v>
      </c>
      <c r="AR303" s="86">
        <v>0</v>
      </c>
      <c r="AS303" s="86">
        <v>0</v>
      </c>
      <c r="AT303" s="97">
        <v>0.7065217391304347</v>
      </c>
      <c r="AX303" s="86">
        <v>0.5</v>
      </c>
      <c r="AY303" s="86">
        <v>0</v>
      </c>
      <c r="AZ303" s="86">
        <v>22.2</v>
      </c>
      <c r="BA303" s="86">
        <v>0</v>
      </c>
      <c r="BC303" s="86">
        <v>22.2</v>
      </c>
      <c r="BF303" s="86">
        <v>0.3</v>
      </c>
      <c r="BG303" s="86">
        <v>0</v>
      </c>
      <c r="BH303" s="86">
        <v>22.2</v>
      </c>
      <c r="BI303" s="86">
        <v>4.5999999999999996</v>
      </c>
      <c r="BJ303" s="86">
        <v>0.5</v>
      </c>
      <c r="BK303" s="86">
        <v>0</v>
      </c>
      <c r="BL303" s="86">
        <v>0</v>
      </c>
      <c r="BM303" s="86">
        <v>0</v>
      </c>
      <c r="BN303" s="86" t="s">
        <v>6</v>
      </c>
      <c r="BO303" s="86" t="s">
        <v>6</v>
      </c>
      <c r="BP303" s="86">
        <v>27.6</v>
      </c>
      <c r="BS303" s="98">
        <v>1.0869565217391304E-2</v>
      </c>
      <c r="BT303" s="98">
        <v>0</v>
      </c>
      <c r="BU303" s="98">
        <v>0.82246376811594191</v>
      </c>
      <c r="BV303" s="98">
        <v>0.16666666666666666</v>
      </c>
      <c r="BX303" s="98">
        <v>0.99999999999999989</v>
      </c>
    </row>
    <row r="304" spans="1:76" x14ac:dyDescent="0.35">
      <c r="A304" s="96" t="s">
        <v>390</v>
      </c>
      <c r="B304" s="96" t="s">
        <v>435</v>
      </c>
      <c r="C304" s="86">
        <v>0</v>
      </c>
      <c r="D304" s="86">
        <v>0.02</v>
      </c>
      <c r="E304" s="86">
        <v>0</v>
      </c>
      <c r="F304" s="86">
        <v>0</v>
      </c>
      <c r="G304" s="86">
        <v>0</v>
      </c>
      <c r="H304" s="86">
        <v>0</v>
      </c>
      <c r="I304" s="86">
        <v>0</v>
      </c>
      <c r="J304" s="86">
        <v>0</v>
      </c>
      <c r="K304" s="86">
        <v>0</v>
      </c>
      <c r="L304" s="86">
        <v>0</v>
      </c>
      <c r="M304" s="86">
        <v>0</v>
      </c>
      <c r="N304" s="86">
        <v>0</v>
      </c>
      <c r="O304" s="86">
        <v>0</v>
      </c>
      <c r="P304" s="86">
        <v>4.7</v>
      </c>
      <c r="Q304" s="86">
        <v>0</v>
      </c>
      <c r="R304" s="86">
        <v>0</v>
      </c>
      <c r="S304" s="86">
        <v>0</v>
      </c>
      <c r="T304" s="86">
        <v>0</v>
      </c>
      <c r="U304" s="86">
        <v>0</v>
      </c>
      <c r="V304" s="86">
        <v>0</v>
      </c>
      <c r="W304" s="86">
        <v>0.02</v>
      </c>
      <c r="X304" s="86">
        <v>0</v>
      </c>
      <c r="Y304" s="86">
        <v>0</v>
      </c>
      <c r="Z304" s="86">
        <v>0</v>
      </c>
      <c r="AA304" s="86">
        <v>0</v>
      </c>
      <c r="AB304" s="86">
        <v>0</v>
      </c>
      <c r="AC304" s="86">
        <v>0</v>
      </c>
      <c r="AD304" s="86">
        <v>0</v>
      </c>
      <c r="AE304" s="86">
        <v>0</v>
      </c>
      <c r="AF304" s="86">
        <v>0</v>
      </c>
      <c r="AG304" s="86">
        <v>0</v>
      </c>
      <c r="AH304" s="86">
        <v>0</v>
      </c>
      <c r="AI304" s="86">
        <v>0</v>
      </c>
      <c r="AJ304" s="86">
        <v>0</v>
      </c>
      <c r="AK304" s="86">
        <v>0</v>
      </c>
      <c r="AL304" s="86">
        <v>4.4999999999999998E-2</v>
      </c>
      <c r="AM304" s="86">
        <v>0</v>
      </c>
      <c r="AO304" s="86">
        <v>4.7849999999999993</v>
      </c>
      <c r="AP304" s="86">
        <v>4.7849999999999993</v>
      </c>
      <c r="AQ304" s="86">
        <v>3.286</v>
      </c>
      <c r="AR304" s="86">
        <v>0</v>
      </c>
      <c r="AS304" s="86">
        <v>0</v>
      </c>
      <c r="AT304" s="97">
        <v>0.68672936259143169</v>
      </c>
      <c r="AX304" s="86">
        <v>4.4999999999999998E-2</v>
      </c>
      <c r="AY304" s="86">
        <v>0</v>
      </c>
      <c r="AZ304" s="86">
        <v>4.7</v>
      </c>
      <c r="BA304" s="86">
        <v>0</v>
      </c>
      <c r="BC304" s="86">
        <v>4.72</v>
      </c>
      <c r="BF304" s="86">
        <v>0.02</v>
      </c>
      <c r="BG304" s="86">
        <v>0</v>
      </c>
      <c r="BH304" s="86">
        <v>4.72</v>
      </c>
      <c r="BI304" s="86">
        <v>0</v>
      </c>
      <c r="BJ304" s="86">
        <v>4.4999999999999998E-2</v>
      </c>
      <c r="BK304" s="86">
        <v>0</v>
      </c>
      <c r="BL304" s="86">
        <v>0</v>
      </c>
      <c r="BM304" s="86">
        <v>0</v>
      </c>
      <c r="BN304" s="86" t="s">
        <v>6</v>
      </c>
      <c r="BO304" s="86" t="s">
        <v>6</v>
      </c>
      <c r="BP304" s="86">
        <v>4.7849999999999993</v>
      </c>
      <c r="BS304" s="98">
        <v>4.1797283176593526E-3</v>
      </c>
      <c r="BT304" s="98">
        <v>0</v>
      </c>
      <c r="BU304" s="98">
        <v>0.99582027168234077</v>
      </c>
      <c r="BV304" s="98">
        <v>0</v>
      </c>
      <c r="BX304" s="98">
        <v>1.0000000000000002</v>
      </c>
    </row>
    <row r="305" spans="1:76" x14ac:dyDescent="0.35">
      <c r="A305" s="96" t="s">
        <v>390</v>
      </c>
      <c r="B305" s="96" t="s">
        <v>436</v>
      </c>
      <c r="C305" s="86">
        <v>0</v>
      </c>
      <c r="D305" s="86">
        <v>4</v>
      </c>
      <c r="E305" s="86">
        <v>0</v>
      </c>
      <c r="F305" s="86">
        <v>0</v>
      </c>
      <c r="G305" s="86">
        <v>0</v>
      </c>
      <c r="H305" s="86">
        <v>0</v>
      </c>
      <c r="I305" s="86">
        <v>0</v>
      </c>
      <c r="J305" s="86">
        <v>0</v>
      </c>
      <c r="K305" s="86">
        <v>0</v>
      </c>
      <c r="L305" s="86">
        <v>0</v>
      </c>
      <c r="M305" s="86">
        <v>16.7</v>
      </c>
      <c r="N305" s="86">
        <v>10.4</v>
      </c>
      <c r="O305" s="86">
        <v>2</v>
      </c>
      <c r="P305" s="86">
        <v>14.2</v>
      </c>
      <c r="Q305" s="86">
        <v>0</v>
      </c>
      <c r="R305" s="86">
        <v>0</v>
      </c>
      <c r="S305" s="86">
        <v>0</v>
      </c>
      <c r="T305" s="86">
        <v>0</v>
      </c>
      <c r="U305" s="86">
        <v>0</v>
      </c>
      <c r="V305" s="86">
        <v>0</v>
      </c>
      <c r="W305" s="86">
        <v>0</v>
      </c>
      <c r="X305" s="86">
        <v>0</v>
      </c>
      <c r="Y305" s="86">
        <v>0</v>
      </c>
      <c r="Z305" s="86">
        <v>0</v>
      </c>
      <c r="AA305" s="86">
        <v>0</v>
      </c>
      <c r="AB305" s="86">
        <v>0</v>
      </c>
      <c r="AC305" s="86">
        <v>0</v>
      </c>
      <c r="AD305" s="86">
        <v>0</v>
      </c>
      <c r="AE305" s="86">
        <v>0</v>
      </c>
      <c r="AF305" s="86">
        <v>0</v>
      </c>
      <c r="AG305" s="86">
        <v>0</v>
      </c>
      <c r="AH305" s="86">
        <v>0</v>
      </c>
      <c r="AI305" s="86">
        <v>7.3</v>
      </c>
      <c r="AJ305" s="86">
        <v>0</v>
      </c>
      <c r="AK305" s="86">
        <v>0</v>
      </c>
      <c r="AL305" s="86">
        <v>1.1000000000000001</v>
      </c>
      <c r="AM305" s="86">
        <v>0</v>
      </c>
      <c r="AO305" s="86">
        <v>55.699999999999996</v>
      </c>
      <c r="AP305" s="86">
        <v>55.699999999999996</v>
      </c>
      <c r="AQ305" s="86">
        <v>36.299999999999997</v>
      </c>
      <c r="AR305" s="86">
        <v>0</v>
      </c>
      <c r="AS305" s="86">
        <v>0</v>
      </c>
      <c r="AT305" s="97">
        <v>0.651705565529623</v>
      </c>
      <c r="AX305" s="86">
        <v>1.1000000000000001</v>
      </c>
      <c r="AY305" s="86">
        <v>0</v>
      </c>
      <c r="AZ305" s="86">
        <v>43.3</v>
      </c>
      <c r="BA305" s="86">
        <v>0</v>
      </c>
      <c r="BC305" s="86">
        <v>43.3</v>
      </c>
      <c r="BF305" s="86">
        <v>4</v>
      </c>
      <c r="BG305" s="86">
        <v>0</v>
      </c>
      <c r="BH305" s="86">
        <v>43.3</v>
      </c>
      <c r="BI305" s="86">
        <v>7.3</v>
      </c>
      <c r="BJ305" s="86">
        <v>1.1000000000000001</v>
      </c>
      <c r="BK305" s="86">
        <v>0</v>
      </c>
      <c r="BL305" s="86">
        <v>0</v>
      </c>
      <c r="BM305" s="86">
        <v>0</v>
      </c>
      <c r="BN305" s="86" t="s">
        <v>6</v>
      </c>
      <c r="BO305" s="86" t="s">
        <v>6</v>
      </c>
      <c r="BP305" s="86">
        <v>55.699999999999996</v>
      </c>
      <c r="BS305" s="98">
        <v>7.1813285457809697E-2</v>
      </c>
      <c r="BT305" s="98">
        <v>0</v>
      </c>
      <c r="BU305" s="98">
        <v>0.79712746858168759</v>
      </c>
      <c r="BV305" s="98">
        <v>0.1310592459605027</v>
      </c>
      <c r="BX305" s="98">
        <v>1</v>
      </c>
    </row>
    <row r="306" spans="1:76" x14ac:dyDescent="0.35">
      <c r="A306" s="96" t="s">
        <v>390</v>
      </c>
      <c r="B306" s="96" t="s">
        <v>437</v>
      </c>
      <c r="C306" s="86">
        <v>0</v>
      </c>
      <c r="D306" s="86">
        <v>1.37</v>
      </c>
      <c r="E306" s="86">
        <v>0</v>
      </c>
      <c r="F306" s="86">
        <v>0</v>
      </c>
      <c r="G306" s="86">
        <v>0</v>
      </c>
      <c r="H306" s="86">
        <v>0</v>
      </c>
      <c r="I306" s="86">
        <v>0</v>
      </c>
      <c r="J306" s="86">
        <v>0</v>
      </c>
      <c r="K306" s="86">
        <v>0</v>
      </c>
      <c r="L306" s="86">
        <v>0</v>
      </c>
      <c r="M306" s="86">
        <v>28.152000000000001</v>
      </c>
      <c r="N306" s="86">
        <v>0</v>
      </c>
      <c r="O306" s="86">
        <v>0</v>
      </c>
      <c r="P306" s="86">
        <v>6.4340000000000002</v>
      </c>
      <c r="Q306" s="86">
        <v>8.1110000000000007</v>
      </c>
      <c r="R306" s="86">
        <v>0</v>
      </c>
      <c r="S306" s="86">
        <v>0</v>
      </c>
      <c r="T306" s="86">
        <v>0</v>
      </c>
      <c r="U306" s="86">
        <v>0</v>
      </c>
      <c r="V306" s="86">
        <v>0</v>
      </c>
      <c r="W306" s="86">
        <v>0</v>
      </c>
      <c r="X306" s="86">
        <v>0</v>
      </c>
      <c r="Y306" s="86">
        <v>0</v>
      </c>
      <c r="Z306" s="86">
        <v>0</v>
      </c>
      <c r="AA306" s="86">
        <v>0</v>
      </c>
      <c r="AB306" s="86">
        <v>0</v>
      </c>
      <c r="AC306" s="86">
        <v>0</v>
      </c>
      <c r="AD306" s="86">
        <v>0</v>
      </c>
      <c r="AE306" s="86">
        <v>0</v>
      </c>
      <c r="AF306" s="86">
        <v>0</v>
      </c>
      <c r="AG306" s="86">
        <v>0</v>
      </c>
      <c r="AH306" s="86">
        <v>0</v>
      </c>
      <c r="AI306" s="86">
        <v>4.5549999999999997</v>
      </c>
      <c r="AJ306" s="86">
        <v>0</v>
      </c>
      <c r="AK306" s="86">
        <v>0</v>
      </c>
      <c r="AL306" s="86">
        <v>1.115</v>
      </c>
      <c r="AM306" s="86">
        <v>0</v>
      </c>
      <c r="AO306" s="86">
        <v>49.737000000000009</v>
      </c>
      <c r="AP306" s="86">
        <v>49.737000000000009</v>
      </c>
      <c r="AQ306" s="86">
        <v>34.96</v>
      </c>
      <c r="AR306" s="86">
        <v>0</v>
      </c>
      <c r="AS306" s="86">
        <v>0</v>
      </c>
      <c r="AT306" s="97">
        <v>0.70289723947966287</v>
      </c>
      <c r="AX306" s="86">
        <v>1.115</v>
      </c>
      <c r="AY306" s="86">
        <v>0</v>
      </c>
      <c r="AZ306" s="86">
        <v>42.697000000000003</v>
      </c>
      <c r="BA306" s="86">
        <v>0</v>
      </c>
      <c r="BC306" s="86">
        <v>42.697000000000003</v>
      </c>
      <c r="BF306" s="86">
        <v>1.37</v>
      </c>
      <c r="BG306" s="86">
        <v>0</v>
      </c>
      <c r="BH306" s="86">
        <v>42.697000000000003</v>
      </c>
      <c r="BI306" s="86">
        <v>4.5549999999999997</v>
      </c>
      <c r="BJ306" s="86">
        <v>1.115</v>
      </c>
      <c r="BK306" s="86">
        <v>0</v>
      </c>
      <c r="BL306" s="86">
        <v>0</v>
      </c>
      <c r="BM306" s="86">
        <v>0</v>
      </c>
      <c r="BN306" s="86" t="s">
        <v>6</v>
      </c>
      <c r="BO306" s="86" t="s">
        <v>6</v>
      </c>
      <c r="BP306" s="86">
        <v>49.737000000000002</v>
      </c>
      <c r="BS306" s="98">
        <v>2.7544886100890686E-2</v>
      </c>
      <c r="BT306" s="98">
        <v>0</v>
      </c>
      <c r="BU306" s="98">
        <v>0.88087339405271736</v>
      </c>
      <c r="BV306" s="98">
        <v>9.1581719846392018E-2</v>
      </c>
      <c r="BX306" s="98">
        <v>1</v>
      </c>
    </row>
    <row r="307" spans="1:76" x14ac:dyDescent="0.35">
      <c r="A307" s="96" t="s">
        <v>390</v>
      </c>
      <c r="B307" s="96" t="s">
        <v>438</v>
      </c>
      <c r="C307" s="86">
        <v>0</v>
      </c>
      <c r="D307" s="86">
        <v>0.19700000000000001</v>
      </c>
      <c r="E307" s="86">
        <v>0</v>
      </c>
      <c r="F307" s="86">
        <v>0</v>
      </c>
      <c r="G307" s="86">
        <v>0</v>
      </c>
      <c r="H307" s="86">
        <v>0</v>
      </c>
      <c r="I307" s="86">
        <v>0</v>
      </c>
      <c r="J307" s="86">
        <v>0</v>
      </c>
      <c r="K307" s="86">
        <v>0</v>
      </c>
      <c r="L307" s="86">
        <v>0</v>
      </c>
      <c r="M307" s="86">
        <v>0</v>
      </c>
      <c r="N307" s="86">
        <v>0</v>
      </c>
      <c r="O307" s="86">
        <v>0</v>
      </c>
      <c r="P307" s="86">
        <v>0</v>
      </c>
      <c r="Q307" s="86">
        <v>0.88400000000000001</v>
      </c>
      <c r="R307" s="86">
        <v>5.2119999999999997</v>
      </c>
      <c r="S307" s="86">
        <v>0</v>
      </c>
      <c r="T307" s="86">
        <v>0</v>
      </c>
      <c r="U307" s="86">
        <v>0</v>
      </c>
      <c r="V307" s="86">
        <v>0</v>
      </c>
      <c r="W307" s="86">
        <v>0</v>
      </c>
      <c r="X307" s="86">
        <v>0</v>
      </c>
      <c r="Y307" s="86">
        <v>0</v>
      </c>
      <c r="Z307" s="86">
        <v>0</v>
      </c>
      <c r="AA307" s="86">
        <v>0</v>
      </c>
      <c r="AB307" s="86">
        <v>0</v>
      </c>
      <c r="AC307" s="86">
        <v>0</v>
      </c>
      <c r="AD307" s="86">
        <v>0</v>
      </c>
      <c r="AE307" s="86">
        <v>0</v>
      </c>
      <c r="AF307" s="86">
        <v>0</v>
      </c>
      <c r="AG307" s="86">
        <v>0</v>
      </c>
      <c r="AH307" s="86">
        <v>0</v>
      </c>
      <c r="AI307" s="86">
        <v>0</v>
      </c>
      <c r="AJ307" s="86">
        <v>0</v>
      </c>
      <c r="AK307" s="86">
        <v>0</v>
      </c>
      <c r="AL307" s="86">
        <v>0.112</v>
      </c>
      <c r="AM307" s="86">
        <v>0</v>
      </c>
      <c r="AO307" s="86">
        <v>6.4049999999999994</v>
      </c>
      <c r="AP307" s="86">
        <v>6.4049999999999994</v>
      </c>
      <c r="AQ307" s="86">
        <v>4.3609999999999998</v>
      </c>
      <c r="AR307" s="86">
        <v>0</v>
      </c>
      <c r="AS307" s="86">
        <v>0</v>
      </c>
      <c r="AT307" s="97">
        <v>0.68087431693989076</v>
      </c>
      <c r="AX307" s="86">
        <v>0.112</v>
      </c>
      <c r="AY307" s="86">
        <v>0</v>
      </c>
      <c r="AZ307" s="86">
        <v>0.88400000000000001</v>
      </c>
      <c r="BA307" s="86">
        <v>5.2119999999999997</v>
      </c>
      <c r="BC307" s="86">
        <v>6.0960000000000001</v>
      </c>
      <c r="BF307" s="86">
        <v>0.19700000000000001</v>
      </c>
      <c r="BG307" s="86">
        <v>0</v>
      </c>
      <c r="BH307" s="86">
        <v>6.0960000000000001</v>
      </c>
      <c r="BI307" s="86">
        <v>0</v>
      </c>
      <c r="BJ307" s="86">
        <v>0.112</v>
      </c>
      <c r="BK307" s="86">
        <v>0</v>
      </c>
      <c r="BL307" s="86">
        <v>0</v>
      </c>
      <c r="BM307" s="86">
        <v>0</v>
      </c>
      <c r="BN307" s="86" t="s">
        <v>6</v>
      </c>
      <c r="BO307" s="86" t="s">
        <v>6</v>
      </c>
      <c r="BP307" s="86">
        <v>6.4050000000000002</v>
      </c>
      <c r="BS307" s="98">
        <v>3.0757220921155348E-2</v>
      </c>
      <c r="BT307" s="98">
        <v>0</v>
      </c>
      <c r="BU307" s="98">
        <v>0.9692427790788446</v>
      </c>
      <c r="BV307" s="98">
        <v>0</v>
      </c>
      <c r="BX307" s="98">
        <v>1</v>
      </c>
    </row>
    <row r="308" spans="1:76" x14ac:dyDescent="0.35">
      <c r="A308" s="96" t="s">
        <v>390</v>
      </c>
      <c r="B308" s="96" t="s">
        <v>439</v>
      </c>
      <c r="C308" s="86">
        <v>0</v>
      </c>
      <c r="D308" s="86">
        <v>0</v>
      </c>
      <c r="E308" s="86">
        <v>0</v>
      </c>
      <c r="F308" s="86">
        <v>0</v>
      </c>
      <c r="G308" s="86">
        <v>0</v>
      </c>
      <c r="H308" s="86">
        <v>0</v>
      </c>
      <c r="I308" s="86">
        <v>0</v>
      </c>
      <c r="J308" s="86">
        <v>0</v>
      </c>
      <c r="K308" s="86">
        <v>0</v>
      </c>
      <c r="L308" s="86">
        <v>0</v>
      </c>
      <c r="M308" s="86">
        <v>11.105</v>
      </c>
      <c r="N308" s="86">
        <v>0</v>
      </c>
      <c r="O308" s="86">
        <v>0</v>
      </c>
      <c r="P308" s="86">
        <v>14.071999999999999</v>
      </c>
      <c r="Q308" s="86">
        <v>0</v>
      </c>
      <c r="R308" s="86">
        <v>0</v>
      </c>
      <c r="S308" s="86">
        <v>0</v>
      </c>
      <c r="T308" s="86">
        <v>0</v>
      </c>
      <c r="U308" s="86">
        <v>0</v>
      </c>
      <c r="V308" s="86">
        <v>0</v>
      </c>
      <c r="W308" s="86">
        <v>0</v>
      </c>
      <c r="X308" s="86">
        <v>0</v>
      </c>
      <c r="Y308" s="86">
        <v>0</v>
      </c>
      <c r="Z308" s="86">
        <v>0</v>
      </c>
      <c r="AA308" s="86">
        <v>0</v>
      </c>
      <c r="AB308" s="86">
        <v>0</v>
      </c>
      <c r="AC308" s="86">
        <v>0</v>
      </c>
      <c r="AD308" s="86">
        <v>0</v>
      </c>
      <c r="AE308" s="86">
        <v>0</v>
      </c>
      <c r="AF308" s="86">
        <v>0</v>
      </c>
      <c r="AG308" s="86">
        <v>0</v>
      </c>
      <c r="AH308" s="86">
        <v>0</v>
      </c>
      <c r="AI308" s="86">
        <v>0</v>
      </c>
      <c r="AJ308" s="86">
        <v>0</v>
      </c>
      <c r="AK308" s="86">
        <v>0</v>
      </c>
      <c r="AL308" s="86">
        <v>0.45400000000000001</v>
      </c>
      <c r="AM308" s="86">
        <v>0</v>
      </c>
      <c r="AO308" s="86">
        <v>25.631</v>
      </c>
      <c r="AP308" s="86">
        <v>25.631</v>
      </c>
      <c r="AQ308" s="86">
        <v>19.331</v>
      </c>
      <c r="AR308" s="86">
        <v>0</v>
      </c>
      <c r="AS308" s="86">
        <v>0</v>
      </c>
      <c r="AT308" s="97">
        <v>0.75420389372244545</v>
      </c>
      <c r="AX308" s="86">
        <v>0.45400000000000001</v>
      </c>
      <c r="AY308" s="86">
        <v>0</v>
      </c>
      <c r="AZ308" s="86">
        <v>25.177</v>
      </c>
      <c r="BA308" s="86">
        <v>0</v>
      </c>
      <c r="BC308" s="86">
        <v>25.177</v>
      </c>
      <c r="BF308" s="86">
        <v>0</v>
      </c>
      <c r="BG308" s="86">
        <v>0</v>
      </c>
      <c r="BH308" s="86">
        <v>25.177</v>
      </c>
      <c r="BI308" s="86">
        <v>0</v>
      </c>
      <c r="BJ308" s="86">
        <v>0.45400000000000001</v>
      </c>
      <c r="BK308" s="86">
        <v>0</v>
      </c>
      <c r="BL308" s="86">
        <v>0</v>
      </c>
      <c r="BM308" s="86">
        <v>0</v>
      </c>
      <c r="BN308" s="86" t="s">
        <v>6</v>
      </c>
      <c r="BO308" s="86" t="s">
        <v>6</v>
      </c>
      <c r="BP308" s="86">
        <v>25.631</v>
      </c>
      <c r="BS308" s="98">
        <v>0</v>
      </c>
      <c r="BT308" s="98">
        <v>0</v>
      </c>
      <c r="BU308" s="98">
        <v>1</v>
      </c>
      <c r="BV308" s="98">
        <v>0</v>
      </c>
      <c r="BX308" s="98">
        <v>1</v>
      </c>
    </row>
    <row r="309" spans="1:76" x14ac:dyDescent="0.35">
      <c r="A309" s="96" t="s">
        <v>390</v>
      </c>
      <c r="B309" s="96" t="s">
        <v>440</v>
      </c>
      <c r="C309" s="86">
        <v>0</v>
      </c>
      <c r="D309" s="86">
        <v>1.0269999999999999</v>
      </c>
      <c r="E309" s="86">
        <v>0</v>
      </c>
      <c r="F309" s="86">
        <v>0</v>
      </c>
      <c r="G309" s="86">
        <v>0</v>
      </c>
      <c r="H309" s="86">
        <v>0</v>
      </c>
      <c r="I309" s="86">
        <v>0</v>
      </c>
      <c r="J309" s="86">
        <v>0</v>
      </c>
      <c r="K309" s="86">
        <v>0</v>
      </c>
      <c r="L309" s="86">
        <v>0</v>
      </c>
      <c r="M309" s="86">
        <v>0</v>
      </c>
      <c r="N309" s="86">
        <v>0</v>
      </c>
      <c r="O309" s="86">
        <v>0</v>
      </c>
      <c r="P309" s="86">
        <v>0</v>
      </c>
      <c r="Q309" s="86">
        <v>0</v>
      </c>
      <c r="R309" s="86">
        <v>1.03</v>
      </c>
      <c r="S309" s="86">
        <v>17.18</v>
      </c>
      <c r="T309" s="86">
        <v>0</v>
      </c>
      <c r="U309" s="86">
        <v>0</v>
      </c>
      <c r="V309" s="86">
        <v>0</v>
      </c>
      <c r="W309" s="86">
        <v>0</v>
      </c>
      <c r="X309" s="86">
        <v>0</v>
      </c>
      <c r="Y309" s="86">
        <v>0</v>
      </c>
      <c r="Z309" s="86">
        <v>0</v>
      </c>
      <c r="AA309" s="86">
        <v>0</v>
      </c>
      <c r="AB309" s="86">
        <v>0</v>
      </c>
      <c r="AC309" s="86">
        <v>0</v>
      </c>
      <c r="AD309" s="86">
        <v>0</v>
      </c>
      <c r="AE309" s="86">
        <v>0</v>
      </c>
      <c r="AF309" s="86">
        <v>0</v>
      </c>
      <c r="AG309" s="86">
        <v>0</v>
      </c>
      <c r="AH309" s="86">
        <v>0</v>
      </c>
      <c r="AI309" s="86">
        <v>0</v>
      </c>
      <c r="AJ309" s="86">
        <v>1.288</v>
      </c>
      <c r="AK309" s="86">
        <v>0</v>
      </c>
      <c r="AL309" s="86">
        <v>0.307</v>
      </c>
      <c r="AM309" s="86">
        <v>0</v>
      </c>
      <c r="AO309" s="86">
        <v>20.831999999999997</v>
      </c>
      <c r="AP309" s="86">
        <v>20.831999999999997</v>
      </c>
      <c r="AQ309" s="86">
        <v>16.850000000000001</v>
      </c>
      <c r="AR309" s="86">
        <v>0</v>
      </c>
      <c r="AS309" s="86">
        <v>0</v>
      </c>
      <c r="AT309" s="97">
        <v>0.80885176651305701</v>
      </c>
      <c r="AX309" s="86">
        <v>0.307</v>
      </c>
      <c r="AY309" s="86">
        <v>0</v>
      </c>
      <c r="AZ309" s="86">
        <v>0</v>
      </c>
      <c r="BA309" s="86">
        <v>18.21</v>
      </c>
      <c r="BC309" s="86">
        <v>18.21</v>
      </c>
      <c r="BF309" s="86">
        <v>1.0269999999999999</v>
      </c>
      <c r="BG309" s="86">
        <v>0</v>
      </c>
      <c r="BH309" s="86">
        <v>18.21</v>
      </c>
      <c r="BI309" s="86">
        <v>1.288</v>
      </c>
      <c r="BJ309" s="86">
        <v>0.307</v>
      </c>
      <c r="BK309" s="86">
        <v>0</v>
      </c>
      <c r="BL309" s="86">
        <v>0</v>
      </c>
      <c r="BM309" s="86">
        <v>0</v>
      </c>
      <c r="BN309" s="86" t="s">
        <v>6</v>
      </c>
      <c r="BO309" s="86" t="s">
        <v>6</v>
      </c>
      <c r="BP309" s="86">
        <v>20.832000000000001</v>
      </c>
      <c r="BS309" s="98">
        <v>4.9299155145929335E-2</v>
      </c>
      <c r="BT309" s="98">
        <v>0</v>
      </c>
      <c r="BU309" s="98">
        <v>0.88887288786482332</v>
      </c>
      <c r="BV309" s="98">
        <v>6.1827956989247312E-2</v>
      </c>
      <c r="BX309" s="98">
        <v>1</v>
      </c>
    </row>
    <row r="310" spans="1:76" x14ac:dyDescent="0.35">
      <c r="A310" s="96" t="s">
        <v>390</v>
      </c>
      <c r="B310" s="96" t="s">
        <v>441</v>
      </c>
      <c r="C310" s="86">
        <v>0</v>
      </c>
      <c r="D310" s="86">
        <v>9.7000000000000003E-2</v>
      </c>
      <c r="E310" s="86">
        <v>0</v>
      </c>
      <c r="F310" s="86">
        <v>0</v>
      </c>
      <c r="G310" s="86">
        <v>0</v>
      </c>
      <c r="H310" s="86">
        <v>0</v>
      </c>
      <c r="I310" s="86">
        <v>0</v>
      </c>
      <c r="J310" s="86">
        <v>0</v>
      </c>
      <c r="K310" s="86">
        <v>0</v>
      </c>
      <c r="L310" s="86">
        <v>0</v>
      </c>
      <c r="M310" s="86">
        <v>0</v>
      </c>
      <c r="N310" s="86">
        <v>0</v>
      </c>
      <c r="O310" s="86">
        <v>0</v>
      </c>
      <c r="P310" s="86">
        <v>9.4629999999999992</v>
      </c>
      <c r="Q310" s="86">
        <v>0</v>
      </c>
      <c r="R310" s="86">
        <v>1.2689999999999999</v>
      </c>
      <c r="S310" s="86">
        <v>0</v>
      </c>
      <c r="T310" s="86">
        <v>0</v>
      </c>
      <c r="U310" s="86">
        <v>0</v>
      </c>
      <c r="V310" s="86">
        <v>0</v>
      </c>
      <c r="W310" s="86">
        <v>0</v>
      </c>
      <c r="X310" s="86">
        <v>0</v>
      </c>
      <c r="Y310" s="86">
        <v>0</v>
      </c>
      <c r="Z310" s="86">
        <v>0</v>
      </c>
      <c r="AA310" s="86">
        <v>0</v>
      </c>
      <c r="AB310" s="86">
        <v>0</v>
      </c>
      <c r="AC310" s="86">
        <v>0</v>
      </c>
      <c r="AD310" s="86">
        <v>0</v>
      </c>
      <c r="AE310" s="86">
        <v>0</v>
      </c>
      <c r="AF310" s="86">
        <v>0</v>
      </c>
      <c r="AG310" s="86">
        <v>0</v>
      </c>
      <c r="AH310" s="86">
        <v>0</v>
      </c>
      <c r="AI310" s="86">
        <v>0</v>
      </c>
      <c r="AJ310" s="86">
        <v>0</v>
      </c>
      <c r="AK310" s="86">
        <v>0</v>
      </c>
      <c r="AL310" s="86">
        <v>0.192</v>
      </c>
      <c r="AM310" s="86">
        <v>0</v>
      </c>
      <c r="AO310" s="86">
        <v>11.020999999999999</v>
      </c>
      <c r="AP310" s="86">
        <v>11.020999999999999</v>
      </c>
      <c r="AQ310" s="86">
        <v>9.5609999999999999</v>
      </c>
      <c r="AR310" s="86">
        <v>0</v>
      </c>
      <c r="AS310" s="86">
        <v>0</v>
      </c>
      <c r="AT310" s="97">
        <v>0.86752563288267859</v>
      </c>
      <c r="AX310" s="86">
        <v>0.192</v>
      </c>
      <c r="AY310" s="86">
        <v>0</v>
      </c>
      <c r="AZ310" s="86">
        <v>9.4629999999999992</v>
      </c>
      <c r="BA310" s="86">
        <v>1.2689999999999999</v>
      </c>
      <c r="BC310" s="86">
        <v>10.731999999999999</v>
      </c>
      <c r="BF310" s="86">
        <v>9.7000000000000003E-2</v>
      </c>
      <c r="BG310" s="86">
        <v>0</v>
      </c>
      <c r="BH310" s="86">
        <v>10.731999999999999</v>
      </c>
      <c r="BI310" s="86">
        <v>0</v>
      </c>
      <c r="BJ310" s="86">
        <v>0.192</v>
      </c>
      <c r="BK310" s="86">
        <v>0</v>
      </c>
      <c r="BL310" s="86">
        <v>0</v>
      </c>
      <c r="BM310" s="86">
        <v>0</v>
      </c>
      <c r="BN310" s="86" t="s">
        <v>6</v>
      </c>
      <c r="BO310" s="86" t="s">
        <v>6</v>
      </c>
      <c r="BP310" s="86">
        <v>11.020999999999999</v>
      </c>
      <c r="BS310" s="98">
        <v>8.8013791851919067E-3</v>
      </c>
      <c r="BT310" s="98">
        <v>0</v>
      </c>
      <c r="BU310" s="98">
        <v>0.99119862081480814</v>
      </c>
      <c r="BV310" s="98">
        <v>0</v>
      </c>
      <c r="BX310" s="98">
        <v>1</v>
      </c>
    </row>
    <row r="311" spans="1:76" x14ac:dyDescent="0.35">
      <c r="A311" s="96" t="s">
        <v>442</v>
      </c>
      <c r="B311" s="96" t="s">
        <v>443</v>
      </c>
      <c r="C311" s="86">
        <v>0</v>
      </c>
      <c r="D311" s="86">
        <v>5.7380000000000004</v>
      </c>
      <c r="E311" s="86">
        <v>0</v>
      </c>
      <c r="F311" s="86">
        <v>0</v>
      </c>
      <c r="G311" s="86">
        <v>0</v>
      </c>
      <c r="H311" s="86">
        <v>0</v>
      </c>
      <c r="I311" s="86">
        <v>0</v>
      </c>
      <c r="J311" s="86">
        <v>0</v>
      </c>
      <c r="K311" s="86">
        <v>0</v>
      </c>
      <c r="L311" s="86">
        <v>83.218199999999996</v>
      </c>
      <c r="M311" s="86">
        <v>4.9623699999999999</v>
      </c>
      <c r="N311" s="86">
        <v>19.989899999999999</v>
      </c>
      <c r="O311" s="86">
        <v>0</v>
      </c>
      <c r="P311" s="86">
        <v>0</v>
      </c>
      <c r="Q311" s="86">
        <v>15.282400000000001</v>
      </c>
      <c r="R311" s="86">
        <v>25.167999999999999</v>
      </c>
      <c r="S311" s="86">
        <v>0</v>
      </c>
      <c r="T311" s="86">
        <v>0</v>
      </c>
      <c r="U311" s="86">
        <v>0</v>
      </c>
      <c r="V311" s="86">
        <v>0</v>
      </c>
      <c r="W311" s="86">
        <v>0</v>
      </c>
      <c r="X311" s="86">
        <v>0</v>
      </c>
      <c r="Y311" s="86">
        <v>0</v>
      </c>
      <c r="Z311" s="86">
        <v>0</v>
      </c>
      <c r="AA311" s="86">
        <v>0</v>
      </c>
      <c r="AB311" s="86">
        <v>0</v>
      </c>
      <c r="AC311" s="86">
        <v>0</v>
      </c>
      <c r="AD311" s="86">
        <v>0</v>
      </c>
      <c r="AE311" s="86">
        <v>0</v>
      </c>
      <c r="AF311" s="86">
        <v>0</v>
      </c>
      <c r="AG311" s="86">
        <v>0</v>
      </c>
      <c r="AH311" s="86">
        <v>0</v>
      </c>
      <c r="AI311" s="86">
        <v>15.879</v>
      </c>
      <c r="AJ311" s="86">
        <v>0</v>
      </c>
      <c r="AK311" s="86">
        <v>0</v>
      </c>
      <c r="AL311" s="86">
        <v>4.0561499999999997</v>
      </c>
      <c r="AM311" s="86">
        <v>0</v>
      </c>
      <c r="AO311" s="86">
        <v>174.29401999999999</v>
      </c>
      <c r="AP311" s="86">
        <v>174.29401999999999</v>
      </c>
      <c r="AQ311" s="86">
        <v>138.35900000000001</v>
      </c>
      <c r="AR311" s="86">
        <v>0</v>
      </c>
      <c r="AS311" s="86">
        <v>0</v>
      </c>
      <c r="AT311" s="97">
        <v>0.79382528442456035</v>
      </c>
      <c r="AX311" s="86">
        <v>4.0561499999999997</v>
      </c>
      <c r="AY311" s="86">
        <v>0</v>
      </c>
      <c r="AZ311" s="86">
        <v>40.234670000000001</v>
      </c>
      <c r="BA311" s="86">
        <v>25.167999999999999</v>
      </c>
      <c r="BC311" s="86">
        <v>148.62087</v>
      </c>
      <c r="BF311" s="86">
        <v>5.7380000000000004</v>
      </c>
      <c r="BG311" s="86">
        <v>0</v>
      </c>
      <c r="BH311" s="86">
        <v>65.402670000000001</v>
      </c>
      <c r="BI311" s="86">
        <v>99.097200000000001</v>
      </c>
      <c r="BJ311" s="86">
        <v>4.0561499999999997</v>
      </c>
      <c r="BK311" s="86">
        <v>0</v>
      </c>
      <c r="BL311" s="86">
        <v>0</v>
      </c>
      <c r="BM311" s="86">
        <v>0</v>
      </c>
      <c r="BN311" s="86" t="s">
        <v>6</v>
      </c>
      <c r="BO311" s="86" t="s">
        <v>6</v>
      </c>
      <c r="BP311" s="86">
        <v>174.29401999999999</v>
      </c>
      <c r="BS311" s="98">
        <v>3.2921381926930143E-2</v>
      </c>
      <c r="BT311" s="98">
        <v>0</v>
      </c>
      <c r="BU311" s="98">
        <v>0.39851522157788322</v>
      </c>
      <c r="BV311" s="98">
        <v>0.56856339649518672</v>
      </c>
      <c r="BX311" s="98">
        <v>1</v>
      </c>
    </row>
    <row r="312" spans="1:76" x14ac:dyDescent="0.35">
      <c r="A312" s="96" t="s">
        <v>444</v>
      </c>
      <c r="B312" s="96" t="s">
        <v>445</v>
      </c>
      <c r="C312" s="86">
        <v>0</v>
      </c>
      <c r="D312" s="86">
        <v>0</v>
      </c>
      <c r="E312" s="86">
        <v>0</v>
      </c>
      <c r="F312" s="86">
        <v>0</v>
      </c>
      <c r="G312" s="86">
        <v>0</v>
      </c>
      <c r="H312" s="86">
        <v>0</v>
      </c>
      <c r="I312" s="86">
        <v>0</v>
      </c>
      <c r="J312" s="86">
        <v>0</v>
      </c>
      <c r="K312" s="86">
        <v>0</v>
      </c>
      <c r="L312" s="86">
        <v>0</v>
      </c>
      <c r="M312" s="86">
        <v>7.66</v>
      </c>
      <c r="N312" s="86">
        <v>31.93</v>
      </c>
      <c r="O312" s="86">
        <v>75.37</v>
      </c>
      <c r="P312" s="86">
        <v>12.77</v>
      </c>
      <c r="Q312" s="86">
        <v>0</v>
      </c>
      <c r="R312" s="86">
        <v>0</v>
      </c>
      <c r="S312" s="86">
        <v>0</v>
      </c>
      <c r="T312" s="86">
        <v>0</v>
      </c>
      <c r="U312" s="86">
        <v>0</v>
      </c>
      <c r="V312" s="86">
        <v>0</v>
      </c>
      <c r="W312" s="86">
        <v>3.8</v>
      </c>
      <c r="X312" s="86">
        <v>0</v>
      </c>
      <c r="Y312" s="86">
        <v>0</v>
      </c>
      <c r="Z312" s="86">
        <v>0</v>
      </c>
      <c r="AA312" s="86">
        <v>0</v>
      </c>
      <c r="AB312" s="86">
        <v>0</v>
      </c>
      <c r="AC312" s="86">
        <v>0</v>
      </c>
      <c r="AD312" s="86">
        <v>0</v>
      </c>
      <c r="AE312" s="86">
        <v>0</v>
      </c>
      <c r="AF312" s="86">
        <v>0</v>
      </c>
      <c r="AG312" s="86">
        <v>0</v>
      </c>
      <c r="AH312" s="86">
        <v>0</v>
      </c>
      <c r="AI312" s="86">
        <v>25.55</v>
      </c>
      <c r="AJ312" s="86">
        <v>0</v>
      </c>
      <c r="AK312" s="86">
        <v>0</v>
      </c>
      <c r="AL312" s="86">
        <v>3.87</v>
      </c>
      <c r="AM312" s="86">
        <v>0</v>
      </c>
      <c r="AO312" s="86">
        <v>160.95000000000002</v>
      </c>
      <c r="AP312" s="86">
        <v>160.95000000000002</v>
      </c>
      <c r="AQ312" s="86">
        <v>117.44</v>
      </c>
      <c r="AR312" s="86">
        <v>0</v>
      </c>
      <c r="AS312" s="86">
        <v>0</v>
      </c>
      <c r="AT312" s="97">
        <v>0.72966759863311581</v>
      </c>
      <c r="AX312" s="86">
        <v>3.87</v>
      </c>
      <c r="AY312" s="86">
        <v>0</v>
      </c>
      <c r="AZ312" s="86">
        <v>127.73</v>
      </c>
      <c r="BA312" s="86">
        <v>0</v>
      </c>
      <c r="BC312" s="86">
        <v>131.53</v>
      </c>
      <c r="BF312" s="86">
        <v>0</v>
      </c>
      <c r="BG312" s="86">
        <v>0</v>
      </c>
      <c r="BH312" s="86">
        <v>131.53</v>
      </c>
      <c r="BI312" s="86">
        <v>25.55</v>
      </c>
      <c r="BJ312" s="86">
        <v>3.87</v>
      </c>
      <c r="BK312" s="86">
        <v>0</v>
      </c>
      <c r="BL312" s="86">
        <v>0</v>
      </c>
      <c r="BM312" s="86">
        <v>0</v>
      </c>
      <c r="BN312" s="86" t="s">
        <v>6</v>
      </c>
      <c r="BO312" s="86" t="s">
        <v>6</v>
      </c>
      <c r="BP312" s="86">
        <v>160.95000000000002</v>
      </c>
      <c r="BS312" s="98">
        <v>0</v>
      </c>
      <c r="BT312" s="98">
        <v>0</v>
      </c>
      <c r="BU312" s="98">
        <v>0.84125504815159979</v>
      </c>
      <c r="BV312" s="98">
        <v>0.15874495184840012</v>
      </c>
      <c r="BX312" s="98">
        <v>0.99999999999999989</v>
      </c>
    </row>
    <row r="313" spans="1:76" x14ac:dyDescent="0.35">
      <c r="A313" s="96" t="s">
        <v>444</v>
      </c>
      <c r="B313" s="96" t="s">
        <v>446</v>
      </c>
      <c r="C313" s="86">
        <v>0</v>
      </c>
      <c r="D313" s="86">
        <v>0</v>
      </c>
      <c r="E313" s="86">
        <v>0</v>
      </c>
      <c r="F313" s="86">
        <v>0</v>
      </c>
      <c r="G313" s="86">
        <v>0</v>
      </c>
      <c r="H313" s="86">
        <v>0</v>
      </c>
      <c r="I313" s="86">
        <v>0</v>
      </c>
      <c r="J313" s="86">
        <v>0</v>
      </c>
      <c r="K313" s="86">
        <v>0</v>
      </c>
      <c r="L313" s="86">
        <v>0</v>
      </c>
      <c r="M313" s="86">
        <v>0</v>
      </c>
      <c r="N313" s="86">
        <v>13.7</v>
      </c>
      <c r="O313" s="86">
        <v>10.34</v>
      </c>
      <c r="P313" s="86">
        <v>0</v>
      </c>
      <c r="Q313" s="86">
        <v>0</v>
      </c>
      <c r="R313" s="86">
        <v>0</v>
      </c>
      <c r="S313" s="86">
        <v>0</v>
      </c>
      <c r="T313" s="86">
        <v>0</v>
      </c>
      <c r="U313" s="86">
        <v>0</v>
      </c>
      <c r="V313" s="86">
        <v>0</v>
      </c>
      <c r="W313" s="86">
        <v>1.57</v>
      </c>
      <c r="X313" s="86">
        <v>0</v>
      </c>
      <c r="Y313" s="86">
        <v>0</v>
      </c>
      <c r="Z313" s="86">
        <v>0</v>
      </c>
      <c r="AA313" s="86">
        <v>0</v>
      </c>
      <c r="AB313" s="86">
        <v>0</v>
      </c>
      <c r="AC313" s="86">
        <v>0</v>
      </c>
      <c r="AD313" s="86">
        <v>0</v>
      </c>
      <c r="AE313" s="86">
        <v>0</v>
      </c>
      <c r="AF313" s="86">
        <v>0</v>
      </c>
      <c r="AG313" s="86">
        <v>0</v>
      </c>
      <c r="AH313" s="86">
        <v>0</v>
      </c>
      <c r="AI313" s="86">
        <v>4.32</v>
      </c>
      <c r="AJ313" s="86">
        <v>0</v>
      </c>
      <c r="AK313" s="86">
        <v>0</v>
      </c>
      <c r="AL313" s="86">
        <v>0.87</v>
      </c>
      <c r="AM313" s="86">
        <v>0</v>
      </c>
      <c r="AO313" s="86">
        <v>30.8</v>
      </c>
      <c r="AP313" s="86">
        <v>30.8</v>
      </c>
      <c r="AQ313" s="86">
        <v>21.28</v>
      </c>
      <c r="AR313" s="86">
        <v>0</v>
      </c>
      <c r="AS313" s="86">
        <v>0</v>
      </c>
      <c r="AT313" s="97">
        <v>0.69090909090909092</v>
      </c>
      <c r="AX313" s="86">
        <v>0.87</v>
      </c>
      <c r="AY313" s="86">
        <v>0</v>
      </c>
      <c r="AZ313" s="86">
        <v>24.04</v>
      </c>
      <c r="BA313" s="86">
        <v>0</v>
      </c>
      <c r="BC313" s="86">
        <v>25.61</v>
      </c>
      <c r="BF313" s="86">
        <v>0</v>
      </c>
      <c r="BG313" s="86">
        <v>0</v>
      </c>
      <c r="BH313" s="86">
        <v>25.61</v>
      </c>
      <c r="BI313" s="86">
        <v>4.32</v>
      </c>
      <c r="BJ313" s="86">
        <v>0.87</v>
      </c>
      <c r="BK313" s="86">
        <v>0</v>
      </c>
      <c r="BL313" s="86">
        <v>0</v>
      </c>
      <c r="BM313" s="86">
        <v>0</v>
      </c>
      <c r="BN313" s="86" t="s">
        <v>6</v>
      </c>
      <c r="BO313" s="86" t="s">
        <v>6</v>
      </c>
      <c r="BP313" s="86">
        <v>30.8</v>
      </c>
      <c r="BS313" s="98">
        <v>0</v>
      </c>
      <c r="BT313" s="98">
        <v>0</v>
      </c>
      <c r="BU313" s="98">
        <v>0.85974025974025969</v>
      </c>
      <c r="BV313" s="98">
        <v>0.14025974025974028</v>
      </c>
      <c r="BX313" s="98">
        <v>1</v>
      </c>
    </row>
    <row r="314" spans="1:76" x14ac:dyDescent="0.35">
      <c r="A314" s="96" t="s">
        <v>444</v>
      </c>
      <c r="B314" s="96" t="s">
        <v>447</v>
      </c>
      <c r="C314" s="86">
        <v>0</v>
      </c>
      <c r="D314" s="86">
        <v>0</v>
      </c>
      <c r="E314" s="86">
        <v>0</v>
      </c>
      <c r="F314" s="86">
        <v>0</v>
      </c>
      <c r="G314" s="86">
        <v>0</v>
      </c>
      <c r="H314" s="86">
        <v>0</v>
      </c>
      <c r="I314" s="86">
        <v>0</v>
      </c>
      <c r="J314" s="86">
        <v>0</v>
      </c>
      <c r="K314" s="86">
        <v>0</v>
      </c>
      <c r="L314" s="86">
        <v>0</v>
      </c>
      <c r="M314" s="86">
        <v>0</v>
      </c>
      <c r="N314" s="86">
        <v>0</v>
      </c>
      <c r="O314" s="86">
        <v>0.35</v>
      </c>
      <c r="P314" s="86">
        <v>11.19</v>
      </c>
      <c r="Q314" s="86">
        <v>0</v>
      </c>
      <c r="R314" s="86">
        <v>0</v>
      </c>
      <c r="S314" s="86">
        <v>0</v>
      </c>
      <c r="T314" s="86">
        <v>0</v>
      </c>
      <c r="U314" s="86">
        <v>0</v>
      </c>
      <c r="V314" s="86">
        <v>0</v>
      </c>
      <c r="W314" s="86">
        <v>0.59</v>
      </c>
      <c r="X314" s="86">
        <v>0</v>
      </c>
      <c r="Y314" s="86">
        <v>0</v>
      </c>
      <c r="Z314" s="86">
        <v>0</v>
      </c>
      <c r="AA314" s="86">
        <v>0</v>
      </c>
      <c r="AB314" s="86">
        <v>0</v>
      </c>
      <c r="AC314" s="86">
        <v>0</v>
      </c>
      <c r="AD314" s="86">
        <v>0</v>
      </c>
      <c r="AE314" s="86">
        <v>0</v>
      </c>
      <c r="AF314" s="86">
        <v>0</v>
      </c>
      <c r="AG314" s="86">
        <v>0</v>
      </c>
      <c r="AH314" s="86">
        <v>0</v>
      </c>
      <c r="AI314" s="86">
        <v>1.33</v>
      </c>
      <c r="AJ314" s="86">
        <v>0</v>
      </c>
      <c r="AK314" s="86">
        <v>0</v>
      </c>
      <c r="AL314" s="86">
        <v>0.33</v>
      </c>
      <c r="AM314" s="86">
        <v>0</v>
      </c>
      <c r="AO314" s="86">
        <v>13.79</v>
      </c>
      <c r="AP314" s="86">
        <v>13.79</v>
      </c>
      <c r="AQ314" s="86">
        <v>9.9</v>
      </c>
      <c r="AR314" s="86">
        <v>0</v>
      </c>
      <c r="AS314" s="86">
        <v>0</v>
      </c>
      <c r="AT314" s="97">
        <v>0.71791153009427133</v>
      </c>
      <c r="AX314" s="86">
        <v>0.33</v>
      </c>
      <c r="AY314" s="86">
        <v>0</v>
      </c>
      <c r="AZ314" s="86">
        <v>11.54</v>
      </c>
      <c r="BA314" s="86">
        <v>0</v>
      </c>
      <c r="BC314" s="86">
        <v>12.129999999999999</v>
      </c>
      <c r="BF314" s="86">
        <v>0</v>
      </c>
      <c r="BG314" s="86">
        <v>0</v>
      </c>
      <c r="BH314" s="86">
        <v>12.129999999999999</v>
      </c>
      <c r="BI314" s="86">
        <v>1.33</v>
      </c>
      <c r="BJ314" s="86">
        <v>0.33</v>
      </c>
      <c r="BK314" s="86">
        <v>0</v>
      </c>
      <c r="BL314" s="86">
        <v>0</v>
      </c>
      <c r="BM314" s="86">
        <v>0</v>
      </c>
      <c r="BN314" s="86" t="s">
        <v>6</v>
      </c>
      <c r="BO314" s="86" t="s">
        <v>6</v>
      </c>
      <c r="BP314" s="86">
        <v>13.79</v>
      </c>
      <c r="BS314" s="98">
        <v>0</v>
      </c>
      <c r="BT314" s="98">
        <v>0</v>
      </c>
      <c r="BU314" s="98">
        <v>0.90355329949238583</v>
      </c>
      <c r="BV314" s="98">
        <v>9.6446700507614225E-2</v>
      </c>
      <c r="BX314" s="98">
        <v>1</v>
      </c>
    </row>
    <row r="315" spans="1:76" x14ac:dyDescent="0.35">
      <c r="A315" s="96" t="s">
        <v>444</v>
      </c>
      <c r="B315" s="96" t="s">
        <v>448</v>
      </c>
      <c r="C315" s="86">
        <v>0</v>
      </c>
      <c r="D315" s="86">
        <v>0</v>
      </c>
      <c r="E315" s="86">
        <v>0</v>
      </c>
      <c r="F315" s="86">
        <v>0</v>
      </c>
      <c r="G315" s="86">
        <v>0</v>
      </c>
      <c r="H315" s="86">
        <v>0</v>
      </c>
      <c r="I315" s="86">
        <v>0</v>
      </c>
      <c r="J315" s="86">
        <v>0</v>
      </c>
      <c r="K315" s="86">
        <v>0</v>
      </c>
      <c r="L315" s="86">
        <v>0</v>
      </c>
      <c r="M315" s="86">
        <v>8.7200000000000006</v>
      </c>
      <c r="N315" s="86">
        <v>4.3600000000000003</v>
      </c>
      <c r="O315" s="86">
        <v>0</v>
      </c>
      <c r="P315" s="86">
        <v>30.5</v>
      </c>
      <c r="Q315" s="86">
        <v>0</v>
      </c>
      <c r="R315" s="86">
        <v>0</v>
      </c>
      <c r="S315" s="86">
        <v>0</v>
      </c>
      <c r="T315" s="86">
        <v>0</v>
      </c>
      <c r="U315" s="86">
        <v>0</v>
      </c>
      <c r="V315" s="86">
        <v>0</v>
      </c>
      <c r="W315" s="86">
        <v>2.58</v>
      </c>
      <c r="X315" s="86">
        <v>0</v>
      </c>
      <c r="Y315" s="86">
        <v>0</v>
      </c>
      <c r="Z315" s="86">
        <v>0</v>
      </c>
      <c r="AA315" s="86">
        <v>0</v>
      </c>
      <c r="AB315" s="86">
        <v>0</v>
      </c>
      <c r="AC315" s="86">
        <v>0</v>
      </c>
      <c r="AD315" s="86">
        <v>0</v>
      </c>
      <c r="AE315" s="86">
        <v>0</v>
      </c>
      <c r="AF315" s="86">
        <v>0</v>
      </c>
      <c r="AG315" s="86">
        <v>0</v>
      </c>
      <c r="AH315" s="86">
        <v>0</v>
      </c>
      <c r="AI315" s="86">
        <v>5</v>
      </c>
      <c r="AJ315" s="86">
        <v>0</v>
      </c>
      <c r="AK315" s="86">
        <v>0</v>
      </c>
      <c r="AL315" s="86">
        <v>0.98</v>
      </c>
      <c r="AM315" s="86">
        <v>0</v>
      </c>
      <c r="AO315" s="86">
        <v>52.139999999999993</v>
      </c>
      <c r="AP315" s="86">
        <v>52.139999999999993</v>
      </c>
      <c r="AQ315" s="86">
        <v>40.049999999999997</v>
      </c>
      <c r="AR315" s="86">
        <v>0</v>
      </c>
      <c r="AS315" s="86">
        <v>0</v>
      </c>
      <c r="AT315" s="97">
        <v>0.76812428078250872</v>
      </c>
      <c r="AX315" s="86">
        <v>0.98</v>
      </c>
      <c r="AY315" s="86">
        <v>0</v>
      </c>
      <c r="AZ315" s="86">
        <v>43.58</v>
      </c>
      <c r="BA315" s="86">
        <v>0</v>
      </c>
      <c r="BC315" s="86">
        <v>46.16</v>
      </c>
      <c r="BF315" s="86">
        <v>0</v>
      </c>
      <c r="BG315" s="86">
        <v>0</v>
      </c>
      <c r="BH315" s="86">
        <v>46.16</v>
      </c>
      <c r="BI315" s="86">
        <v>5</v>
      </c>
      <c r="BJ315" s="86">
        <v>0.98</v>
      </c>
      <c r="BK315" s="86">
        <v>0</v>
      </c>
      <c r="BL315" s="86">
        <v>0</v>
      </c>
      <c r="BM315" s="86">
        <v>0</v>
      </c>
      <c r="BN315" s="86" t="s">
        <v>6</v>
      </c>
      <c r="BO315" s="86" t="s">
        <v>6</v>
      </c>
      <c r="BP315" s="86">
        <v>52.139999999999993</v>
      </c>
      <c r="BS315" s="98">
        <v>0</v>
      </c>
      <c r="BT315" s="98">
        <v>0</v>
      </c>
      <c r="BU315" s="98">
        <v>0.90410433448408134</v>
      </c>
      <c r="BV315" s="98">
        <v>9.5895665515918688E-2</v>
      </c>
      <c r="BX315" s="98">
        <v>1</v>
      </c>
    </row>
    <row r="316" spans="1:76" x14ac:dyDescent="0.35">
      <c r="A316" s="96" t="s">
        <v>449</v>
      </c>
      <c r="B316" s="96" t="s">
        <v>450</v>
      </c>
      <c r="C316" s="86">
        <v>0</v>
      </c>
      <c r="D316" s="86">
        <v>0.17599999999999999</v>
      </c>
      <c r="E316" s="86">
        <v>0</v>
      </c>
      <c r="F316" s="86">
        <v>0</v>
      </c>
      <c r="G316" s="86">
        <v>2.4409999999999998</v>
      </c>
      <c r="H316" s="86">
        <v>0</v>
      </c>
      <c r="I316" s="86">
        <v>0</v>
      </c>
      <c r="J316" s="86">
        <v>0</v>
      </c>
      <c r="K316" s="86">
        <v>0</v>
      </c>
      <c r="L316" s="86">
        <v>0</v>
      </c>
      <c r="M316" s="86">
        <v>0</v>
      </c>
      <c r="N316" s="86">
        <v>0</v>
      </c>
      <c r="O316" s="86">
        <v>0</v>
      </c>
      <c r="P316" s="86">
        <v>0</v>
      </c>
      <c r="Q316" s="86">
        <v>0</v>
      </c>
      <c r="R316" s="86">
        <v>0</v>
      </c>
      <c r="S316" s="86">
        <v>0</v>
      </c>
      <c r="T316" s="86">
        <v>0</v>
      </c>
      <c r="U316" s="86">
        <v>0</v>
      </c>
      <c r="V316" s="86">
        <v>0</v>
      </c>
      <c r="W316" s="86">
        <v>0</v>
      </c>
      <c r="X316" s="86">
        <v>4.923</v>
      </c>
      <c r="Y316" s="86">
        <v>0</v>
      </c>
      <c r="Z316" s="86">
        <v>0</v>
      </c>
      <c r="AA316" s="86">
        <v>0</v>
      </c>
      <c r="AB316" s="86">
        <v>0</v>
      </c>
      <c r="AC316" s="86">
        <v>0</v>
      </c>
      <c r="AD316" s="86">
        <v>0</v>
      </c>
      <c r="AE316" s="86">
        <v>0</v>
      </c>
      <c r="AF316" s="86">
        <v>0</v>
      </c>
      <c r="AG316" s="86">
        <v>0</v>
      </c>
      <c r="AH316" s="86">
        <v>0</v>
      </c>
      <c r="AI316" s="86">
        <v>0</v>
      </c>
      <c r="AJ316" s="86">
        <v>89.257999999999996</v>
      </c>
      <c r="AK316" s="86">
        <v>0</v>
      </c>
      <c r="AL316" s="86">
        <v>1.2030000000000001</v>
      </c>
      <c r="AM316" s="86">
        <v>0</v>
      </c>
      <c r="AO316" s="86">
        <v>98.001000000000005</v>
      </c>
      <c r="AP316" s="86">
        <v>98.001000000000005</v>
      </c>
      <c r="AQ316" s="86">
        <v>79.72</v>
      </c>
      <c r="AR316" s="86">
        <v>0</v>
      </c>
      <c r="AS316" s="86">
        <v>0</v>
      </c>
      <c r="AT316" s="97">
        <v>0.8134610871317639</v>
      </c>
      <c r="AX316" s="86">
        <v>1.2030000000000001</v>
      </c>
      <c r="AY316" s="86">
        <v>0</v>
      </c>
      <c r="AZ316" s="86">
        <v>0</v>
      </c>
      <c r="BA316" s="86">
        <v>0</v>
      </c>
      <c r="BC316" s="86">
        <v>4.923</v>
      </c>
      <c r="BF316" s="86">
        <v>2.617</v>
      </c>
      <c r="BG316" s="86">
        <v>0</v>
      </c>
      <c r="BH316" s="86">
        <v>0</v>
      </c>
      <c r="BI316" s="86">
        <v>94.180999999999997</v>
      </c>
      <c r="BJ316" s="86">
        <v>1.2030000000000001</v>
      </c>
      <c r="BK316" s="86">
        <v>0</v>
      </c>
      <c r="BL316" s="86">
        <v>0</v>
      </c>
      <c r="BM316" s="86">
        <v>0</v>
      </c>
      <c r="BN316" s="86" t="s">
        <v>6</v>
      </c>
      <c r="BO316" s="86" t="s">
        <v>6</v>
      </c>
      <c r="BP316" s="86">
        <v>98.001000000000005</v>
      </c>
      <c r="BS316" s="98">
        <v>2.6703809144804642E-2</v>
      </c>
      <c r="BT316" s="98">
        <v>0</v>
      </c>
      <c r="BU316" s="98">
        <v>1.2275384945051581E-2</v>
      </c>
      <c r="BV316" s="98">
        <v>0.96102080591014372</v>
      </c>
      <c r="BX316" s="98">
        <v>0.99999999999999989</v>
      </c>
    </row>
    <row r="317" spans="1:76" x14ac:dyDescent="0.35">
      <c r="A317" s="96" t="s">
        <v>449</v>
      </c>
      <c r="B317" s="96" t="s">
        <v>452</v>
      </c>
      <c r="C317" s="86">
        <v>0</v>
      </c>
      <c r="D317" s="86">
        <v>1.2999999999999999E-2</v>
      </c>
      <c r="E317" s="86">
        <v>0</v>
      </c>
      <c r="F317" s="86">
        <v>0</v>
      </c>
      <c r="G317" s="86">
        <v>0</v>
      </c>
      <c r="H317" s="86">
        <v>0</v>
      </c>
      <c r="I317" s="86">
        <v>0</v>
      </c>
      <c r="J317" s="86">
        <v>0</v>
      </c>
      <c r="K317" s="86">
        <v>0</v>
      </c>
      <c r="L317" s="86">
        <v>0</v>
      </c>
      <c r="M317" s="86">
        <v>0</v>
      </c>
      <c r="N317" s="86">
        <v>0</v>
      </c>
      <c r="O317" s="86">
        <v>0</v>
      </c>
      <c r="P317" s="86">
        <v>0</v>
      </c>
      <c r="Q317" s="86">
        <v>0</v>
      </c>
      <c r="R317" s="86">
        <v>1.323</v>
      </c>
      <c r="S317" s="86">
        <v>0</v>
      </c>
      <c r="T317" s="86">
        <v>0</v>
      </c>
      <c r="U317" s="86">
        <v>0</v>
      </c>
      <c r="V317" s="86">
        <v>0</v>
      </c>
      <c r="W317" s="86">
        <v>0</v>
      </c>
      <c r="X317" s="86">
        <v>0</v>
      </c>
      <c r="Y317" s="86">
        <v>0</v>
      </c>
      <c r="Z317" s="86">
        <v>0</v>
      </c>
      <c r="AA317" s="86">
        <v>0</v>
      </c>
      <c r="AB317" s="86">
        <v>0</v>
      </c>
      <c r="AC317" s="86">
        <v>0</v>
      </c>
      <c r="AD317" s="86">
        <v>0</v>
      </c>
      <c r="AE317" s="86">
        <v>0</v>
      </c>
      <c r="AF317" s="86">
        <v>0</v>
      </c>
      <c r="AG317" s="86">
        <v>0</v>
      </c>
      <c r="AH317" s="86">
        <v>0</v>
      </c>
      <c r="AI317" s="86">
        <v>0</v>
      </c>
      <c r="AJ317" s="86">
        <v>0</v>
      </c>
      <c r="AK317" s="86">
        <v>0</v>
      </c>
      <c r="AL317" s="86">
        <v>2.3300000000000001E-2</v>
      </c>
      <c r="AM317" s="86">
        <v>0</v>
      </c>
      <c r="AO317" s="86">
        <v>1.3593</v>
      </c>
      <c r="AP317" s="86">
        <v>1.3593</v>
      </c>
      <c r="AQ317" s="86">
        <v>1.337</v>
      </c>
      <c r="AR317" s="86">
        <v>0</v>
      </c>
      <c r="AS317" s="86">
        <v>0</v>
      </c>
      <c r="AT317" s="97">
        <v>0.98359449716765979</v>
      </c>
      <c r="AX317" s="86">
        <v>2.3300000000000001E-2</v>
      </c>
      <c r="AY317" s="86">
        <v>0</v>
      </c>
      <c r="AZ317" s="86">
        <v>0</v>
      </c>
      <c r="BA317" s="86">
        <v>1.323</v>
      </c>
      <c r="BC317" s="86">
        <v>1.323</v>
      </c>
      <c r="BF317" s="86">
        <v>1.2999999999999999E-2</v>
      </c>
      <c r="BG317" s="86">
        <v>0</v>
      </c>
      <c r="BH317" s="86">
        <v>1.323</v>
      </c>
      <c r="BI317" s="86">
        <v>0</v>
      </c>
      <c r="BJ317" s="86">
        <v>2.3300000000000001E-2</v>
      </c>
      <c r="BK317" s="86">
        <v>0</v>
      </c>
      <c r="BL317" s="86">
        <v>0</v>
      </c>
      <c r="BM317" s="86">
        <v>0</v>
      </c>
      <c r="BN317" s="86" t="s">
        <v>6</v>
      </c>
      <c r="BO317" s="86" t="s">
        <v>6</v>
      </c>
      <c r="BP317" s="86">
        <v>1.3593</v>
      </c>
      <c r="BS317" s="98">
        <v>9.5637460457588461E-3</v>
      </c>
      <c r="BT317" s="98">
        <v>0</v>
      </c>
      <c r="BU317" s="98">
        <v>0.99043625395424117</v>
      </c>
      <c r="BV317" s="98">
        <v>0</v>
      </c>
      <c r="BX317" s="98">
        <v>1</v>
      </c>
    </row>
    <row r="318" spans="1:76" x14ac:dyDescent="0.35">
      <c r="A318" s="96" t="s">
        <v>453</v>
      </c>
      <c r="B318" s="96" t="s">
        <v>457</v>
      </c>
      <c r="C318" s="86">
        <v>0</v>
      </c>
      <c r="D318" s="86">
        <v>172.47800000000001</v>
      </c>
      <c r="E318" s="86">
        <v>0</v>
      </c>
      <c r="F318" s="86">
        <v>14.339</v>
      </c>
      <c r="G318" s="86">
        <v>0</v>
      </c>
      <c r="H318" s="86">
        <v>0</v>
      </c>
      <c r="I318" s="86">
        <v>2121.23</v>
      </c>
      <c r="J318" s="86">
        <v>0</v>
      </c>
      <c r="K318" s="86">
        <v>0</v>
      </c>
      <c r="L318" s="86">
        <v>226.57</v>
      </c>
      <c r="M318" s="86">
        <v>0</v>
      </c>
      <c r="N318" s="86">
        <v>1363.13</v>
      </c>
      <c r="O318" s="86">
        <v>0</v>
      </c>
      <c r="P318" s="86">
        <v>0</v>
      </c>
      <c r="Q318" s="86">
        <v>0</v>
      </c>
      <c r="R318" s="86">
        <v>384.803</v>
      </c>
      <c r="S318" s="86">
        <v>0</v>
      </c>
      <c r="T318" s="86">
        <v>0</v>
      </c>
      <c r="U318" s="86">
        <v>0</v>
      </c>
      <c r="V318" s="86">
        <v>174.09299999999999</v>
      </c>
      <c r="W318" s="86">
        <v>363.67899999999997</v>
      </c>
      <c r="X318" s="86">
        <v>0</v>
      </c>
      <c r="Y318" s="86">
        <v>0</v>
      </c>
      <c r="Z318" s="86">
        <v>0</v>
      </c>
      <c r="AA318" s="86">
        <v>0</v>
      </c>
      <c r="AB318" s="86">
        <v>0</v>
      </c>
      <c r="AC318" s="86">
        <v>0</v>
      </c>
      <c r="AD318" s="86">
        <v>0</v>
      </c>
      <c r="AE318" s="86">
        <v>0</v>
      </c>
      <c r="AF318" s="86">
        <v>72.828999999999994</v>
      </c>
      <c r="AG318" s="86">
        <v>541.03099999999995</v>
      </c>
      <c r="AH318" s="86">
        <v>1289.51</v>
      </c>
      <c r="AI318" s="86">
        <v>985.18299999999999</v>
      </c>
      <c r="AJ318" s="86">
        <v>0</v>
      </c>
      <c r="AK318" s="86">
        <v>0</v>
      </c>
      <c r="AL318" s="86">
        <v>243.661</v>
      </c>
      <c r="AM318" s="86">
        <v>0</v>
      </c>
      <c r="AO318" s="86">
        <v>7952.5360000000001</v>
      </c>
      <c r="AP318" s="86">
        <v>7952.5360000000001</v>
      </c>
      <c r="AQ318" s="86">
        <v>7723.8890000000001</v>
      </c>
      <c r="AR318" s="86">
        <v>932.274</v>
      </c>
      <c r="AS318" s="86">
        <v>1102.7665300000001</v>
      </c>
      <c r="AT318" s="97">
        <v>0.97124854260326521</v>
      </c>
      <c r="AX318" s="86">
        <v>857.52099999999996</v>
      </c>
      <c r="AY318" s="86">
        <v>0</v>
      </c>
      <c r="AZ318" s="86">
        <v>1363.13</v>
      </c>
      <c r="BA318" s="86">
        <v>384.803</v>
      </c>
      <c r="BC318" s="86">
        <v>2512.2750000000001</v>
      </c>
      <c r="BF318" s="86">
        <v>186.81700000000001</v>
      </c>
      <c r="BG318" s="86">
        <v>0</v>
      </c>
      <c r="BH318" s="86">
        <v>2285.7049999999999</v>
      </c>
      <c r="BI318" s="86">
        <v>4622.4930000000004</v>
      </c>
      <c r="BJ318" s="86">
        <v>857.52099999999996</v>
      </c>
      <c r="BK318" s="86">
        <v>0</v>
      </c>
      <c r="BL318" s="86">
        <v>0</v>
      </c>
      <c r="BM318" s="86">
        <v>0</v>
      </c>
      <c r="BN318" s="86" t="s">
        <v>6</v>
      </c>
      <c r="BO318" s="86" t="s">
        <v>6</v>
      </c>
      <c r="BP318" s="86">
        <v>7952.5360000000001</v>
      </c>
      <c r="BS318" s="98">
        <v>2.3491500069914805E-2</v>
      </c>
      <c r="BT318" s="98">
        <v>0</v>
      </c>
      <c r="BU318" s="98">
        <v>0.39524825791420493</v>
      </c>
      <c r="BV318" s="98">
        <v>0.58126024201588022</v>
      </c>
      <c r="BX318" s="98">
        <v>1</v>
      </c>
    </row>
    <row r="319" spans="1:76" x14ac:dyDescent="0.35">
      <c r="A319" s="96" t="s">
        <v>453</v>
      </c>
      <c r="B319" s="96" t="s">
        <v>91</v>
      </c>
      <c r="C319" s="86">
        <v>0</v>
      </c>
      <c r="D319" s="86">
        <v>0</v>
      </c>
      <c r="E319" s="86">
        <v>0</v>
      </c>
      <c r="F319" s="86">
        <v>0</v>
      </c>
      <c r="G319" s="86">
        <v>0</v>
      </c>
      <c r="H319" s="86">
        <v>0</v>
      </c>
      <c r="I319" s="86">
        <v>0</v>
      </c>
      <c r="J319" s="86">
        <v>0</v>
      </c>
      <c r="K319" s="86">
        <v>0</v>
      </c>
      <c r="L319" s="86">
        <v>0</v>
      </c>
      <c r="M319" s="86">
        <v>0</v>
      </c>
      <c r="N319" s="86">
        <v>0</v>
      </c>
      <c r="O319" s="86">
        <v>0</v>
      </c>
      <c r="P319" s="86">
        <v>0</v>
      </c>
      <c r="Q319" s="86">
        <v>0</v>
      </c>
      <c r="R319" s="86">
        <v>28.260400000000001</v>
      </c>
      <c r="S319" s="86">
        <v>0</v>
      </c>
      <c r="T319" s="86">
        <v>0</v>
      </c>
      <c r="U319" s="86">
        <v>0</v>
      </c>
      <c r="V319" s="86">
        <v>0</v>
      </c>
      <c r="W319" s="86">
        <v>22.143999999999998</v>
      </c>
      <c r="X319" s="86">
        <v>0</v>
      </c>
      <c r="Y319" s="86">
        <v>0</v>
      </c>
      <c r="Z319" s="86">
        <v>0</v>
      </c>
      <c r="AA319" s="86">
        <v>0</v>
      </c>
      <c r="AB319" s="86">
        <v>0</v>
      </c>
      <c r="AC319" s="86">
        <v>0</v>
      </c>
      <c r="AD319" s="86">
        <v>0</v>
      </c>
      <c r="AE319" s="86">
        <v>0</v>
      </c>
      <c r="AF319" s="86">
        <v>3.4740799999999998</v>
      </c>
      <c r="AG319" s="86">
        <v>5.4954000000000001</v>
      </c>
      <c r="AH319" s="86">
        <v>7.4025999999999996</v>
      </c>
      <c r="AI319" s="86">
        <v>0</v>
      </c>
      <c r="AJ319" s="86">
        <v>0</v>
      </c>
      <c r="AK319" s="86">
        <v>0</v>
      </c>
      <c r="AL319" s="86">
        <v>0.85815300000000005</v>
      </c>
      <c r="AM319" s="86">
        <v>0</v>
      </c>
      <c r="AO319" s="86">
        <v>67.634632999999994</v>
      </c>
      <c r="AP319" s="86">
        <v>67.634632999999994</v>
      </c>
      <c r="AQ319" s="86">
        <v>58.215000000000003</v>
      </c>
      <c r="AR319" s="86">
        <v>0</v>
      </c>
      <c r="AS319" s="86">
        <v>0</v>
      </c>
      <c r="AT319" s="97">
        <v>0.86072766891482966</v>
      </c>
      <c r="AX319" s="86">
        <v>9.8276330000000005</v>
      </c>
      <c r="AY319" s="86">
        <v>0</v>
      </c>
      <c r="AZ319" s="86">
        <v>0</v>
      </c>
      <c r="BA319" s="86">
        <v>28.260400000000001</v>
      </c>
      <c r="BC319" s="86">
        <v>50.404399999999995</v>
      </c>
      <c r="BF319" s="86">
        <v>0</v>
      </c>
      <c r="BG319" s="86">
        <v>0</v>
      </c>
      <c r="BH319" s="86">
        <v>50.404399999999995</v>
      </c>
      <c r="BI319" s="86">
        <v>7.4025999999999996</v>
      </c>
      <c r="BJ319" s="86">
        <v>9.8276330000000005</v>
      </c>
      <c r="BK319" s="86">
        <v>0.55000000000000004</v>
      </c>
      <c r="BL319" s="86">
        <v>0.3206</v>
      </c>
      <c r="BM319" s="86">
        <v>0</v>
      </c>
      <c r="BN319" s="86" t="s">
        <v>6</v>
      </c>
      <c r="BO319" s="86" t="s">
        <v>6</v>
      </c>
      <c r="BP319" s="86">
        <v>67.634632999999994</v>
      </c>
      <c r="BS319" s="98">
        <v>7.9917608926775741E-2</v>
      </c>
      <c r="BT319" s="98">
        <v>4.6584700767135091E-2</v>
      </c>
      <c r="BU319" s="98">
        <v>0.76404784676217585</v>
      </c>
      <c r="BV319" s="98">
        <v>0.10944984354391338</v>
      </c>
      <c r="BX319" s="98">
        <v>1</v>
      </c>
    </row>
    <row r="320" spans="1:76" x14ac:dyDescent="0.35">
      <c r="A320" s="96" t="s">
        <v>462</v>
      </c>
      <c r="B320" s="96" t="s">
        <v>463</v>
      </c>
      <c r="C320" s="86">
        <v>0</v>
      </c>
      <c r="D320" s="86">
        <v>0</v>
      </c>
      <c r="E320" s="86">
        <v>0</v>
      </c>
      <c r="F320" s="86">
        <v>0.253</v>
      </c>
      <c r="G320" s="86">
        <v>0</v>
      </c>
      <c r="H320" s="86">
        <v>0</v>
      </c>
      <c r="I320" s="86">
        <v>0</v>
      </c>
      <c r="J320" s="86">
        <v>0</v>
      </c>
      <c r="K320" s="86">
        <v>0</v>
      </c>
      <c r="L320" s="86">
        <v>0</v>
      </c>
      <c r="M320" s="86">
        <v>0</v>
      </c>
      <c r="N320" s="86">
        <v>0</v>
      </c>
      <c r="O320" s="86">
        <v>17.702000000000002</v>
      </c>
      <c r="P320" s="86">
        <v>0</v>
      </c>
      <c r="Q320" s="86">
        <v>0</v>
      </c>
      <c r="R320" s="86">
        <v>6.5330000000000004</v>
      </c>
      <c r="S320" s="86">
        <v>0</v>
      </c>
      <c r="T320" s="86">
        <v>0</v>
      </c>
      <c r="U320" s="86">
        <v>0</v>
      </c>
      <c r="V320" s="86">
        <v>0</v>
      </c>
      <c r="W320" s="86">
        <v>0</v>
      </c>
      <c r="X320" s="86">
        <v>0</v>
      </c>
      <c r="Y320" s="86">
        <v>0</v>
      </c>
      <c r="Z320" s="86">
        <v>0</v>
      </c>
      <c r="AA320" s="86">
        <v>0</v>
      </c>
      <c r="AB320" s="86">
        <v>0</v>
      </c>
      <c r="AC320" s="86">
        <v>0</v>
      </c>
      <c r="AD320" s="86">
        <v>0</v>
      </c>
      <c r="AE320" s="86">
        <v>0</v>
      </c>
      <c r="AF320" s="86">
        <v>0</v>
      </c>
      <c r="AG320" s="86">
        <v>0</v>
      </c>
      <c r="AH320" s="86">
        <v>0</v>
      </c>
      <c r="AI320" s="86">
        <v>3.3</v>
      </c>
      <c r="AJ320" s="86">
        <v>0</v>
      </c>
      <c r="AK320" s="86">
        <v>0</v>
      </c>
      <c r="AL320" s="86">
        <v>0.68</v>
      </c>
      <c r="AM320" s="86">
        <v>0</v>
      </c>
      <c r="AO320" s="86">
        <v>28.468000000000004</v>
      </c>
      <c r="AP320" s="86">
        <v>28.468000000000004</v>
      </c>
      <c r="AQ320" s="86">
        <v>18.824069999999999</v>
      </c>
      <c r="AR320" s="86">
        <v>0</v>
      </c>
      <c r="AS320" s="86">
        <v>0</v>
      </c>
      <c r="AT320" s="97">
        <v>0.66123612477167337</v>
      </c>
      <c r="AX320" s="86">
        <v>0.68</v>
      </c>
      <c r="AY320" s="86">
        <v>0</v>
      </c>
      <c r="AZ320" s="86">
        <v>17.702000000000002</v>
      </c>
      <c r="BA320" s="86">
        <v>6.5330000000000004</v>
      </c>
      <c r="BC320" s="86">
        <v>24.235000000000003</v>
      </c>
      <c r="BF320" s="86">
        <v>0.253</v>
      </c>
      <c r="BG320" s="86">
        <v>0</v>
      </c>
      <c r="BH320" s="86">
        <v>24.235000000000003</v>
      </c>
      <c r="BI320" s="86">
        <v>3.3</v>
      </c>
      <c r="BJ320" s="86">
        <v>0.68</v>
      </c>
      <c r="BK320" s="86">
        <v>0.55000000000000004</v>
      </c>
      <c r="BL320" s="86">
        <v>0.3206</v>
      </c>
      <c r="BM320" s="86">
        <v>0</v>
      </c>
      <c r="BN320" s="86" t="s">
        <v>6</v>
      </c>
      <c r="BO320" s="86" t="s">
        <v>6</v>
      </c>
      <c r="BP320" s="86">
        <v>28.468000000000004</v>
      </c>
      <c r="BS320" s="98">
        <v>2.2024729520865531E-2</v>
      </c>
      <c r="BT320" s="98">
        <v>7.6580019671209773E-3</v>
      </c>
      <c r="BU320" s="98">
        <v>0.8543976394548265</v>
      </c>
      <c r="BV320" s="98">
        <v>0.115919629057187</v>
      </c>
      <c r="BX320" s="98">
        <v>1</v>
      </c>
    </row>
    <row r="321" spans="1:76" x14ac:dyDescent="0.35">
      <c r="A321" s="96" t="s">
        <v>462</v>
      </c>
      <c r="B321" s="96" t="s">
        <v>464</v>
      </c>
      <c r="C321" s="86">
        <v>0</v>
      </c>
      <c r="D321" s="86">
        <v>0.22600000000000001</v>
      </c>
      <c r="E321" s="86">
        <v>0</v>
      </c>
      <c r="F321" s="86">
        <v>0</v>
      </c>
      <c r="G321" s="86">
        <v>0</v>
      </c>
      <c r="H321" s="86">
        <v>0</v>
      </c>
      <c r="I321" s="86">
        <v>0</v>
      </c>
      <c r="J321" s="86">
        <v>0</v>
      </c>
      <c r="K321" s="86">
        <v>0</v>
      </c>
      <c r="L321" s="86">
        <v>0</v>
      </c>
      <c r="M321" s="86">
        <v>0</v>
      </c>
      <c r="N321" s="86">
        <v>0</v>
      </c>
      <c r="O321" s="86">
        <v>0</v>
      </c>
      <c r="P321" s="86">
        <v>17.538</v>
      </c>
      <c r="Q321" s="86">
        <v>0</v>
      </c>
      <c r="R321" s="86">
        <v>0</v>
      </c>
      <c r="S321" s="86">
        <v>0</v>
      </c>
      <c r="T321" s="86">
        <v>0</v>
      </c>
      <c r="U321" s="86">
        <v>0</v>
      </c>
      <c r="V321" s="86">
        <v>0.51200000000000001</v>
      </c>
      <c r="W321" s="86">
        <v>0</v>
      </c>
      <c r="X321" s="86">
        <v>0</v>
      </c>
      <c r="Y321" s="86">
        <v>0</v>
      </c>
      <c r="Z321" s="86">
        <v>0</v>
      </c>
      <c r="AA321" s="86">
        <v>0</v>
      </c>
      <c r="AB321" s="86">
        <v>0</v>
      </c>
      <c r="AC321" s="86">
        <v>0</v>
      </c>
      <c r="AD321" s="86">
        <v>0</v>
      </c>
      <c r="AE321" s="86">
        <v>0</v>
      </c>
      <c r="AF321" s="86">
        <v>0</v>
      </c>
      <c r="AG321" s="86">
        <v>0</v>
      </c>
      <c r="AH321" s="86">
        <v>0</v>
      </c>
      <c r="AI321" s="86">
        <v>1.8420000000000001</v>
      </c>
      <c r="AJ321" s="86">
        <v>0</v>
      </c>
      <c r="AK321" s="86">
        <v>0</v>
      </c>
      <c r="AL321" s="86">
        <v>0.53</v>
      </c>
      <c r="AM321" s="86">
        <v>0</v>
      </c>
      <c r="AO321" s="86">
        <v>20.648</v>
      </c>
      <c r="AP321" s="86">
        <v>20.648</v>
      </c>
      <c r="AQ321" s="86">
        <v>14.52459</v>
      </c>
      <c r="AR321" s="86">
        <v>0</v>
      </c>
      <c r="AS321" s="86">
        <v>0</v>
      </c>
      <c r="AT321" s="97">
        <v>0.70343810538550955</v>
      </c>
      <c r="AX321" s="86">
        <v>0.53</v>
      </c>
      <c r="AY321" s="86">
        <v>0</v>
      </c>
      <c r="AZ321" s="86">
        <v>17.538</v>
      </c>
      <c r="BA321" s="86">
        <v>0</v>
      </c>
      <c r="BC321" s="86">
        <v>18.05</v>
      </c>
      <c r="BF321" s="86">
        <v>0.22600000000000001</v>
      </c>
      <c r="BG321" s="86">
        <v>0</v>
      </c>
      <c r="BH321" s="86">
        <v>18.05</v>
      </c>
      <c r="BI321" s="86">
        <v>1.8420000000000001</v>
      </c>
      <c r="BJ321" s="86">
        <v>0.53</v>
      </c>
      <c r="BK321" s="86">
        <v>0.55000000000000004</v>
      </c>
      <c r="BL321" s="86">
        <v>0.3206</v>
      </c>
      <c r="BM321" s="86">
        <v>0</v>
      </c>
      <c r="BN321" s="86" t="s">
        <v>6</v>
      </c>
      <c r="BO321" s="86" t="s">
        <v>6</v>
      </c>
      <c r="BP321" s="86">
        <v>20.648</v>
      </c>
      <c r="BS321" s="98">
        <v>2.5062960092987217E-2</v>
      </c>
      <c r="BT321" s="98">
        <v>8.2292716001549793E-3</v>
      </c>
      <c r="BU321" s="98">
        <v>0.87749815962805111</v>
      </c>
      <c r="BV321" s="98">
        <v>8.9209608678806673E-2</v>
      </c>
      <c r="BX321" s="98">
        <v>1</v>
      </c>
    </row>
    <row r="322" spans="1:76" x14ac:dyDescent="0.35">
      <c r="A322" s="96" t="s">
        <v>462</v>
      </c>
      <c r="B322" s="96" t="s">
        <v>465</v>
      </c>
      <c r="C322" s="86">
        <v>0</v>
      </c>
      <c r="D322" s="86">
        <v>2.3836200000000001</v>
      </c>
      <c r="E322" s="86">
        <v>0</v>
      </c>
      <c r="F322" s="86">
        <v>4.3639999999999999</v>
      </c>
      <c r="G322" s="86">
        <v>0</v>
      </c>
      <c r="H322" s="86">
        <v>0</v>
      </c>
      <c r="I322" s="86">
        <v>331.07299999999998</v>
      </c>
      <c r="J322" s="86">
        <v>0</v>
      </c>
      <c r="K322" s="86">
        <v>0</v>
      </c>
      <c r="L322" s="86">
        <v>0</v>
      </c>
      <c r="M322" s="86">
        <v>0</v>
      </c>
      <c r="N322" s="86">
        <v>0</v>
      </c>
      <c r="O322" s="86">
        <v>0</v>
      </c>
      <c r="P322" s="86">
        <v>4.4832099999999997</v>
      </c>
      <c r="Q322" s="86">
        <v>164.34</v>
      </c>
      <c r="R322" s="86">
        <v>5.0199999999999996</v>
      </c>
      <c r="S322" s="86">
        <v>0</v>
      </c>
      <c r="T322" s="86">
        <v>0</v>
      </c>
      <c r="U322" s="86">
        <v>0</v>
      </c>
      <c r="V322" s="86">
        <v>1.036</v>
      </c>
      <c r="W322" s="86">
        <v>0</v>
      </c>
      <c r="X322" s="86">
        <v>0</v>
      </c>
      <c r="Y322" s="86">
        <v>0</v>
      </c>
      <c r="Z322" s="86">
        <v>0</v>
      </c>
      <c r="AA322" s="86">
        <v>0</v>
      </c>
      <c r="AB322" s="86">
        <v>0</v>
      </c>
      <c r="AC322" s="86">
        <v>0</v>
      </c>
      <c r="AD322" s="86">
        <v>0</v>
      </c>
      <c r="AE322" s="86">
        <v>0</v>
      </c>
      <c r="AF322" s="86">
        <v>0</v>
      </c>
      <c r="AG322" s="86">
        <v>0</v>
      </c>
      <c r="AH322" s="86">
        <v>0</v>
      </c>
      <c r="AI322" s="86">
        <v>54.747999999999998</v>
      </c>
      <c r="AJ322" s="86">
        <v>91.91</v>
      </c>
      <c r="AK322" s="86">
        <v>0</v>
      </c>
      <c r="AL322" s="86">
        <v>21.749600000000001</v>
      </c>
      <c r="AM322" s="86">
        <v>0</v>
      </c>
      <c r="AO322" s="86">
        <v>681.10742999999991</v>
      </c>
      <c r="AP322" s="86">
        <v>681.10742999999991</v>
      </c>
      <c r="AQ322" s="86">
        <v>513.26678000000004</v>
      </c>
      <c r="AR322" s="86">
        <v>0</v>
      </c>
      <c r="AS322" s="86">
        <v>0</v>
      </c>
      <c r="AT322" s="97">
        <v>0.75357683295276945</v>
      </c>
      <c r="AX322" s="86">
        <v>21.749600000000001</v>
      </c>
      <c r="AY322" s="86">
        <v>0</v>
      </c>
      <c r="AZ322" s="86">
        <v>168.82321000000002</v>
      </c>
      <c r="BA322" s="86">
        <v>5.0199999999999996</v>
      </c>
      <c r="BC322" s="86">
        <v>174.87921000000003</v>
      </c>
      <c r="BF322" s="86">
        <v>6.7476199999999995</v>
      </c>
      <c r="BG322" s="86">
        <v>0</v>
      </c>
      <c r="BH322" s="86">
        <v>174.87921000000003</v>
      </c>
      <c r="BI322" s="86">
        <v>477.73099999999999</v>
      </c>
      <c r="BJ322" s="86">
        <v>21.749600000000001</v>
      </c>
      <c r="BK322" s="86">
        <v>0.52</v>
      </c>
      <c r="BL322" s="86">
        <v>0</v>
      </c>
      <c r="BM322" s="86">
        <v>0</v>
      </c>
      <c r="BN322" s="86" t="s">
        <v>6</v>
      </c>
      <c r="BO322" s="86" t="s">
        <v>6</v>
      </c>
      <c r="BP322" s="86">
        <v>681.10743000000002</v>
      </c>
      <c r="BS322" s="98">
        <v>2.6511841164322637E-2</v>
      </c>
      <c r="BT322" s="98">
        <v>0</v>
      </c>
      <c r="BU322" s="98">
        <v>0.27208485745046124</v>
      </c>
      <c r="BV322" s="98">
        <v>0.70140330138521612</v>
      </c>
      <c r="BX322" s="98">
        <v>1</v>
      </c>
    </row>
    <row r="323" spans="1:76" x14ac:dyDescent="0.35">
      <c r="A323" s="96" t="s">
        <v>462</v>
      </c>
      <c r="B323" s="96" t="s">
        <v>467</v>
      </c>
      <c r="C323" s="86">
        <v>0</v>
      </c>
      <c r="D323" s="86">
        <v>0.51117800000000002</v>
      </c>
      <c r="E323" s="86">
        <v>0</v>
      </c>
      <c r="F323" s="86">
        <v>2.355</v>
      </c>
      <c r="G323" s="86">
        <v>0</v>
      </c>
      <c r="H323" s="86">
        <v>0</v>
      </c>
      <c r="I323" s="86">
        <v>98.197500000000005</v>
      </c>
      <c r="J323" s="86">
        <v>0</v>
      </c>
      <c r="K323" s="86">
        <v>0</v>
      </c>
      <c r="L323" s="86">
        <v>0</v>
      </c>
      <c r="M323" s="86">
        <v>0</v>
      </c>
      <c r="N323" s="86">
        <v>0</v>
      </c>
      <c r="O323" s="86">
        <v>0</v>
      </c>
      <c r="P323" s="86">
        <v>1.5181899999999999</v>
      </c>
      <c r="Q323" s="86">
        <v>0</v>
      </c>
      <c r="R323" s="86">
        <v>0</v>
      </c>
      <c r="S323" s="86">
        <v>0</v>
      </c>
      <c r="T323" s="86">
        <v>0</v>
      </c>
      <c r="U323" s="86">
        <v>0</v>
      </c>
      <c r="V323" s="86">
        <v>0</v>
      </c>
      <c r="W323" s="86">
        <v>0</v>
      </c>
      <c r="X323" s="86">
        <v>0</v>
      </c>
      <c r="Y323" s="86">
        <v>0</v>
      </c>
      <c r="Z323" s="86">
        <v>0</v>
      </c>
      <c r="AA323" s="86">
        <v>0</v>
      </c>
      <c r="AB323" s="86">
        <v>0</v>
      </c>
      <c r="AC323" s="86">
        <v>0</v>
      </c>
      <c r="AD323" s="86">
        <v>0</v>
      </c>
      <c r="AE323" s="86">
        <v>0</v>
      </c>
      <c r="AF323" s="86">
        <v>37.29</v>
      </c>
      <c r="AG323" s="86">
        <v>0</v>
      </c>
      <c r="AH323" s="86">
        <v>0</v>
      </c>
      <c r="AI323" s="86">
        <v>0</v>
      </c>
      <c r="AJ323" s="86">
        <v>0</v>
      </c>
      <c r="AK323" s="86">
        <v>0</v>
      </c>
      <c r="AL323" s="86">
        <v>1.56701</v>
      </c>
      <c r="AM323" s="86">
        <v>0</v>
      </c>
      <c r="AO323" s="86">
        <v>141.43887800000002</v>
      </c>
      <c r="AP323" s="86">
        <v>141.43887800000002</v>
      </c>
      <c r="AQ323" s="86">
        <v>132.65799999999999</v>
      </c>
      <c r="AR323" s="86">
        <v>0</v>
      </c>
      <c r="AS323" s="86">
        <v>0</v>
      </c>
      <c r="AT323" s="97">
        <v>0.93791750808430463</v>
      </c>
      <c r="AX323" s="86">
        <v>38.857010000000002</v>
      </c>
      <c r="AY323" s="86">
        <v>0</v>
      </c>
      <c r="AZ323" s="86">
        <v>1.5181899999999999</v>
      </c>
      <c r="BA323" s="86">
        <v>0</v>
      </c>
      <c r="BC323" s="86">
        <v>1.5181899999999999</v>
      </c>
      <c r="BF323" s="86">
        <v>2.8661780000000001</v>
      </c>
      <c r="BG323" s="86">
        <v>0</v>
      </c>
      <c r="BH323" s="86">
        <v>1.5181899999999999</v>
      </c>
      <c r="BI323" s="86">
        <v>98.197500000000005</v>
      </c>
      <c r="BJ323" s="86">
        <v>38.857010000000002</v>
      </c>
      <c r="BK323" s="86">
        <v>0.55000000000000004</v>
      </c>
      <c r="BL323" s="86">
        <v>0.3206</v>
      </c>
      <c r="BM323" s="86">
        <v>0</v>
      </c>
      <c r="BN323" s="86" t="s">
        <v>6</v>
      </c>
      <c r="BO323" s="86" t="s">
        <v>6</v>
      </c>
      <c r="BP323" s="86">
        <v>141.43887799999999</v>
      </c>
      <c r="BS323" s="98">
        <v>0.17136401138589355</v>
      </c>
      <c r="BT323" s="98">
        <v>8.8077320621844882E-2</v>
      </c>
      <c r="BU323" s="98">
        <v>4.6283505543645499E-2</v>
      </c>
      <c r="BV323" s="98">
        <v>0.6942751624486162</v>
      </c>
      <c r="BX323" s="98">
        <v>1.0000000000000002</v>
      </c>
    </row>
    <row r="324" spans="1:76" x14ac:dyDescent="0.35">
      <c r="A324" s="96" t="s">
        <v>462</v>
      </c>
      <c r="B324" s="96" t="s">
        <v>468</v>
      </c>
      <c r="C324" s="86">
        <v>0</v>
      </c>
      <c r="D324" s="86">
        <v>0.39</v>
      </c>
      <c r="E324" s="86">
        <v>0</v>
      </c>
      <c r="F324" s="86">
        <v>0</v>
      </c>
      <c r="G324" s="86">
        <v>0</v>
      </c>
      <c r="H324" s="86">
        <v>0</v>
      </c>
      <c r="I324" s="86">
        <v>0</v>
      </c>
      <c r="J324" s="86">
        <v>0</v>
      </c>
      <c r="K324" s="86">
        <v>0</v>
      </c>
      <c r="L324" s="86">
        <v>0</v>
      </c>
      <c r="M324" s="86">
        <v>0</v>
      </c>
      <c r="N324" s="86">
        <v>0</v>
      </c>
      <c r="O324" s="86">
        <v>0</v>
      </c>
      <c r="P324" s="86">
        <v>0</v>
      </c>
      <c r="Q324" s="86">
        <v>0</v>
      </c>
      <c r="R324" s="86">
        <v>8.3930000000000007</v>
      </c>
      <c r="S324" s="86">
        <v>0</v>
      </c>
      <c r="T324" s="86">
        <v>0</v>
      </c>
      <c r="U324" s="86">
        <v>0</v>
      </c>
      <c r="V324" s="86">
        <v>0</v>
      </c>
      <c r="W324" s="86">
        <v>0</v>
      </c>
      <c r="X324" s="86">
        <v>0</v>
      </c>
      <c r="Y324" s="86">
        <v>0</v>
      </c>
      <c r="Z324" s="86">
        <v>0</v>
      </c>
      <c r="AA324" s="86">
        <v>0</v>
      </c>
      <c r="AB324" s="86">
        <v>0</v>
      </c>
      <c r="AC324" s="86">
        <v>0</v>
      </c>
      <c r="AD324" s="86">
        <v>0</v>
      </c>
      <c r="AE324" s="86">
        <v>0</v>
      </c>
      <c r="AF324" s="86">
        <v>0</v>
      </c>
      <c r="AG324" s="86">
        <v>0</v>
      </c>
      <c r="AH324" s="86">
        <v>0</v>
      </c>
      <c r="AI324" s="86">
        <v>0</v>
      </c>
      <c r="AJ324" s="86">
        <v>0</v>
      </c>
      <c r="AK324" s="86">
        <v>0</v>
      </c>
      <c r="AL324" s="86">
        <v>0.1</v>
      </c>
      <c r="AM324" s="86">
        <v>0</v>
      </c>
      <c r="AO324" s="86">
        <v>8.8830000000000009</v>
      </c>
      <c r="AP324" s="86">
        <v>8.8830000000000009</v>
      </c>
      <c r="AQ324" s="86">
        <v>5.9839500000000001</v>
      </c>
      <c r="AR324" s="86">
        <v>0</v>
      </c>
      <c r="AS324" s="86">
        <v>0</v>
      </c>
      <c r="AT324" s="97">
        <v>0.67364066193853422</v>
      </c>
      <c r="AX324" s="86">
        <v>0.1</v>
      </c>
      <c r="AY324" s="86">
        <v>0</v>
      </c>
      <c r="AZ324" s="86">
        <v>0</v>
      </c>
      <c r="BA324" s="86">
        <v>8.3930000000000007</v>
      </c>
      <c r="BC324" s="86">
        <v>8.3930000000000007</v>
      </c>
      <c r="BF324" s="86">
        <v>0.39</v>
      </c>
      <c r="BG324" s="86">
        <v>0</v>
      </c>
      <c r="BH324" s="86">
        <v>8.3930000000000007</v>
      </c>
      <c r="BI324" s="86">
        <v>0</v>
      </c>
      <c r="BJ324" s="86">
        <v>0.1</v>
      </c>
      <c r="BK324" s="86">
        <v>0</v>
      </c>
      <c r="BL324" s="86">
        <v>0</v>
      </c>
      <c r="BM324" s="86">
        <v>0</v>
      </c>
      <c r="BN324" s="86" t="s">
        <v>6</v>
      </c>
      <c r="BO324" s="86" t="s">
        <v>6</v>
      </c>
      <c r="BP324" s="86">
        <v>8.8830000000000009</v>
      </c>
      <c r="BS324" s="98">
        <v>4.3904086457277947E-2</v>
      </c>
      <c r="BT324" s="98">
        <v>0</v>
      </c>
      <c r="BU324" s="98">
        <v>0.95609591354272194</v>
      </c>
      <c r="BV324" s="98">
        <v>0</v>
      </c>
      <c r="BX324" s="98">
        <v>0.99999999999999989</v>
      </c>
    </row>
    <row r="325" spans="1:76" x14ac:dyDescent="0.35">
      <c r="A325" s="96" t="s">
        <v>471</v>
      </c>
      <c r="B325" s="96" t="s">
        <v>472</v>
      </c>
      <c r="C325" s="86">
        <v>0</v>
      </c>
      <c r="D325" s="86">
        <v>0</v>
      </c>
      <c r="E325" s="86">
        <v>0</v>
      </c>
      <c r="F325" s="86">
        <v>0</v>
      </c>
      <c r="G325" s="86">
        <v>0</v>
      </c>
      <c r="H325" s="86">
        <v>0</v>
      </c>
      <c r="I325" s="86">
        <v>0</v>
      </c>
      <c r="J325" s="86">
        <v>0</v>
      </c>
      <c r="K325" s="86">
        <v>0</v>
      </c>
      <c r="L325" s="86">
        <v>0</v>
      </c>
      <c r="M325" s="86">
        <v>0</v>
      </c>
      <c r="N325" s="86">
        <v>0</v>
      </c>
      <c r="O325" s="86">
        <v>0</v>
      </c>
      <c r="P325" s="86">
        <v>0</v>
      </c>
      <c r="Q325" s="86">
        <v>9.0341199999999997</v>
      </c>
      <c r="R325" s="86">
        <v>0</v>
      </c>
      <c r="S325" s="86">
        <v>0</v>
      </c>
      <c r="T325" s="86">
        <v>0</v>
      </c>
      <c r="U325" s="86">
        <v>0</v>
      </c>
      <c r="V325" s="86">
        <v>0</v>
      </c>
      <c r="W325" s="86">
        <v>0</v>
      </c>
      <c r="X325" s="86">
        <v>0</v>
      </c>
      <c r="Y325" s="86">
        <v>3.0779999999999998</v>
      </c>
      <c r="Z325" s="86">
        <v>0</v>
      </c>
      <c r="AA325" s="86">
        <v>0</v>
      </c>
      <c r="AB325" s="86">
        <v>0</v>
      </c>
      <c r="AC325" s="86">
        <v>0</v>
      </c>
      <c r="AD325" s="86">
        <v>0</v>
      </c>
      <c r="AE325" s="86">
        <v>0</v>
      </c>
      <c r="AF325" s="86">
        <v>0</v>
      </c>
      <c r="AG325" s="86">
        <v>0</v>
      </c>
      <c r="AH325" s="86">
        <v>0</v>
      </c>
      <c r="AI325" s="86">
        <v>0</v>
      </c>
      <c r="AJ325" s="86">
        <v>0</v>
      </c>
      <c r="AK325" s="86">
        <v>0</v>
      </c>
      <c r="AL325" s="86">
        <v>6.4600000000000005E-2</v>
      </c>
      <c r="AM325" s="86">
        <v>0</v>
      </c>
      <c r="AO325" s="86">
        <v>12.17672</v>
      </c>
      <c r="AP325" s="86">
        <v>12.17672</v>
      </c>
      <c r="AQ325" s="86">
        <v>8.6969999999999992</v>
      </c>
      <c r="AR325" s="86">
        <v>0</v>
      </c>
      <c r="AS325" s="86">
        <v>0</v>
      </c>
      <c r="AT325" s="97">
        <v>0.71423174713716009</v>
      </c>
      <c r="AX325" s="86">
        <v>6.4600000000000005E-2</v>
      </c>
      <c r="AY325" s="86">
        <v>0</v>
      </c>
      <c r="AZ325" s="86">
        <v>9.0341199999999997</v>
      </c>
      <c r="BA325" s="86">
        <v>0</v>
      </c>
      <c r="BC325" s="86">
        <v>12.112119999999999</v>
      </c>
      <c r="BF325" s="86">
        <v>0</v>
      </c>
      <c r="BG325" s="86">
        <v>0</v>
      </c>
      <c r="BH325" s="86">
        <v>12.112119999999999</v>
      </c>
      <c r="BI325" s="86">
        <v>0</v>
      </c>
      <c r="BJ325" s="86">
        <v>6.4600000000000005E-2</v>
      </c>
      <c r="BK325" s="86">
        <v>0</v>
      </c>
      <c r="BL325" s="86">
        <v>0</v>
      </c>
      <c r="BM325" s="86">
        <v>0</v>
      </c>
      <c r="BN325" s="86" t="s">
        <v>6</v>
      </c>
      <c r="BO325" s="86" t="s">
        <v>6</v>
      </c>
      <c r="BP325" s="86">
        <v>12.17672</v>
      </c>
      <c r="BS325" s="98">
        <v>0</v>
      </c>
      <c r="BT325" s="98">
        <v>0</v>
      </c>
      <c r="BU325" s="98">
        <v>1</v>
      </c>
      <c r="BV325" s="98">
        <v>0</v>
      </c>
      <c r="BX325" s="98">
        <v>1</v>
      </c>
    </row>
    <row r="326" spans="1:76" x14ac:dyDescent="0.35">
      <c r="A326" s="96" t="s">
        <v>471</v>
      </c>
      <c r="B326" s="96" t="s">
        <v>473</v>
      </c>
      <c r="C326" s="86">
        <v>0</v>
      </c>
      <c r="D326" s="86">
        <v>0.02</v>
      </c>
      <c r="E326" s="86">
        <v>0</v>
      </c>
      <c r="F326" s="86">
        <v>0</v>
      </c>
      <c r="G326" s="86">
        <v>0</v>
      </c>
      <c r="H326" s="86">
        <v>0</v>
      </c>
      <c r="I326" s="86">
        <v>0</v>
      </c>
      <c r="J326" s="86">
        <v>0</v>
      </c>
      <c r="K326" s="86">
        <v>0</v>
      </c>
      <c r="L326" s="86">
        <v>0</v>
      </c>
      <c r="M326" s="86">
        <v>0</v>
      </c>
      <c r="N326" s="86">
        <v>0</v>
      </c>
      <c r="O326" s="86">
        <v>0</v>
      </c>
      <c r="P326" s="86">
        <v>0</v>
      </c>
      <c r="Q326" s="86">
        <v>0</v>
      </c>
      <c r="R326" s="86">
        <v>3.17</v>
      </c>
      <c r="S326" s="86">
        <v>0</v>
      </c>
      <c r="T326" s="86">
        <v>0</v>
      </c>
      <c r="U326" s="86">
        <v>0</v>
      </c>
      <c r="V326" s="86">
        <v>0</v>
      </c>
      <c r="W326" s="86">
        <v>0</v>
      </c>
      <c r="X326" s="86">
        <v>0</v>
      </c>
      <c r="Y326" s="86">
        <v>0</v>
      </c>
      <c r="Z326" s="86">
        <v>0</v>
      </c>
      <c r="AA326" s="86">
        <v>0</v>
      </c>
      <c r="AB326" s="86">
        <v>0</v>
      </c>
      <c r="AC326" s="86">
        <v>0</v>
      </c>
      <c r="AD326" s="86">
        <v>0</v>
      </c>
      <c r="AE326" s="86">
        <v>0</v>
      </c>
      <c r="AF326" s="86">
        <v>0</v>
      </c>
      <c r="AG326" s="86">
        <v>0</v>
      </c>
      <c r="AH326" s="86">
        <v>0</v>
      </c>
      <c r="AI326" s="86">
        <v>0</v>
      </c>
      <c r="AJ326" s="86">
        <v>0</v>
      </c>
      <c r="AK326" s="86">
        <v>0</v>
      </c>
      <c r="AL326" s="86">
        <v>5.7500000000000002E-2</v>
      </c>
      <c r="AM326" s="86">
        <v>0</v>
      </c>
      <c r="AO326" s="86">
        <v>3.2475000000000001</v>
      </c>
      <c r="AP326" s="86">
        <v>3.2475000000000001</v>
      </c>
      <c r="AQ326" s="86">
        <v>2.6429999999999998</v>
      </c>
      <c r="AR326" s="86">
        <v>0</v>
      </c>
      <c r="AS326" s="86">
        <v>0</v>
      </c>
      <c r="AT326" s="97">
        <v>0.81385681293302536</v>
      </c>
      <c r="AX326" s="86">
        <v>5.7500000000000002E-2</v>
      </c>
      <c r="AY326" s="86">
        <v>0</v>
      </c>
      <c r="AZ326" s="86">
        <v>0</v>
      </c>
      <c r="BA326" s="86">
        <v>3.17</v>
      </c>
      <c r="BC326" s="86">
        <v>3.17</v>
      </c>
      <c r="BF326" s="86">
        <v>0.02</v>
      </c>
      <c r="BG326" s="86">
        <v>0</v>
      </c>
      <c r="BH326" s="86">
        <v>3.17</v>
      </c>
      <c r="BI326" s="86">
        <v>0</v>
      </c>
      <c r="BJ326" s="86">
        <v>5.7500000000000002E-2</v>
      </c>
      <c r="BK326" s="86">
        <v>0</v>
      </c>
      <c r="BL326" s="86">
        <v>0</v>
      </c>
      <c r="BM326" s="86">
        <v>0</v>
      </c>
      <c r="BN326" s="86" t="s">
        <v>6</v>
      </c>
      <c r="BO326" s="86" t="s">
        <v>6</v>
      </c>
      <c r="BP326" s="86">
        <v>3.2475000000000001</v>
      </c>
      <c r="BS326" s="98">
        <v>6.1585835257890681E-3</v>
      </c>
      <c r="BT326" s="98">
        <v>0</v>
      </c>
      <c r="BU326" s="98">
        <v>0.99384141647421098</v>
      </c>
      <c r="BV326" s="98">
        <v>0</v>
      </c>
      <c r="BX326" s="98">
        <v>1</v>
      </c>
    </row>
    <row r="327" spans="1:76" x14ac:dyDescent="0.35">
      <c r="A327" s="96" t="s">
        <v>471</v>
      </c>
      <c r="B327" s="96" t="s">
        <v>474</v>
      </c>
      <c r="C327" s="86">
        <v>0</v>
      </c>
      <c r="D327" s="86">
        <v>0.28078199999999998</v>
      </c>
      <c r="E327" s="86">
        <v>0</v>
      </c>
      <c r="F327" s="86">
        <v>0</v>
      </c>
      <c r="G327" s="86">
        <v>0</v>
      </c>
      <c r="H327" s="86">
        <v>0</v>
      </c>
      <c r="I327" s="86">
        <v>0</v>
      </c>
      <c r="J327" s="86">
        <v>0</v>
      </c>
      <c r="K327" s="86">
        <v>0</v>
      </c>
      <c r="L327" s="86">
        <v>10.901300000000001</v>
      </c>
      <c r="M327" s="86">
        <v>22.132999999999999</v>
      </c>
      <c r="N327" s="86">
        <v>40.927399999999999</v>
      </c>
      <c r="O327" s="86">
        <v>0</v>
      </c>
      <c r="P327" s="86">
        <v>10.939</v>
      </c>
      <c r="Q327" s="86">
        <v>12.197699999999999</v>
      </c>
      <c r="R327" s="86">
        <v>18.192</v>
      </c>
      <c r="S327" s="86">
        <v>0</v>
      </c>
      <c r="T327" s="86">
        <v>0</v>
      </c>
      <c r="U327" s="86">
        <v>0</v>
      </c>
      <c r="V327" s="86">
        <v>0</v>
      </c>
      <c r="W327" s="86">
        <v>0</v>
      </c>
      <c r="X327" s="86">
        <v>0</v>
      </c>
      <c r="Y327" s="86">
        <v>0</v>
      </c>
      <c r="Z327" s="86">
        <v>0</v>
      </c>
      <c r="AA327" s="86">
        <v>0</v>
      </c>
      <c r="AB327" s="86">
        <v>0</v>
      </c>
      <c r="AC327" s="86">
        <v>0</v>
      </c>
      <c r="AD327" s="86">
        <v>0</v>
      </c>
      <c r="AE327" s="86">
        <v>0</v>
      </c>
      <c r="AF327" s="86">
        <v>0.28299999999999997</v>
      </c>
      <c r="AG327" s="86">
        <v>0</v>
      </c>
      <c r="AH327" s="86">
        <v>0</v>
      </c>
      <c r="AI327" s="86">
        <v>15.503</v>
      </c>
      <c r="AJ327" s="86">
        <v>0</v>
      </c>
      <c r="AK327" s="86">
        <v>0</v>
      </c>
      <c r="AL327" s="86">
        <v>5.7338500000000003</v>
      </c>
      <c r="AM327" s="86">
        <v>0</v>
      </c>
      <c r="AO327" s="86">
        <v>137.09103199999998</v>
      </c>
      <c r="AP327" s="86">
        <v>137.09103199999998</v>
      </c>
      <c r="AQ327" s="86">
        <v>115.232</v>
      </c>
      <c r="AR327" s="86">
        <v>0</v>
      </c>
      <c r="AS327" s="86">
        <v>0</v>
      </c>
      <c r="AT327" s="97">
        <v>0.84055097054050931</v>
      </c>
      <c r="AX327" s="86">
        <v>6.0168500000000007</v>
      </c>
      <c r="AY327" s="86">
        <v>0</v>
      </c>
      <c r="AZ327" s="86">
        <v>86.197100000000006</v>
      </c>
      <c r="BA327" s="86">
        <v>18.192</v>
      </c>
      <c r="BC327" s="86">
        <v>115.29040000000001</v>
      </c>
      <c r="BF327" s="86">
        <v>0.28078199999999998</v>
      </c>
      <c r="BG327" s="86">
        <v>0</v>
      </c>
      <c r="BH327" s="86">
        <v>104.38910000000001</v>
      </c>
      <c r="BI327" s="86">
        <v>26.404299999999999</v>
      </c>
      <c r="BJ327" s="86">
        <v>6.0168500000000007</v>
      </c>
      <c r="BK327" s="86">
        <v>0</v>
      </c>
      <c r="BL327" s="86">
        <v>0</v>
      </c>
      <c r="BM327" s="86">
        <v>0</v>
      </c>
      <c r="BN327" s="86" t="s">
        <v>6</v>
      </c>
      <c r="BO327" s="86" t="s">
        <v>6</v>
      </c>
      <c r="BP327" s="86">
        <v>137.09103200000001</v>
      </c>
      <c r="BS327" s="98">
        <v>2.048142726068325E-3</v>
      </c>
      <c r="BT327" s="98">
        <v>0</v>
      </c>
      <c r="BU327" s="98">
        <v>0.80534771960867579</v>
      </c>
      <c r="BV327" s="98">
        <v>0.19260413766525586</v>
      </c>
      <c r="BX327" s="98">
        <v>1</v>
      </c>
    </row>
    <row r="328" spans="1:76" x14ac:dyDescent="0.35">
      <c r="A328" s="96" t="s">
        <v>475</v>
      </c>
      <c r="B328" s="96" t="s">
        <v>476</v>
      </c>
      <c r="C328" s="86">
        <v>0</v>
      </c>
      <c r="D328" s="86">
        <v>3.9518800000000001</v>
      </c>
      <c r="E328" s="86">
        <v>0</v>
      </c>
      <c r="F328" s="86">
        <v>2.3199999999999998</v>
      </c>
      <c r="G328" s="86">
        <v>0</v>
      </c>
      <c r="H328" s="86">
        <v>0</v>
      </c>
      <c r="I328" s="86">
        <v>173.21700000000001</v>
      </c>
      <c r="J328" s="86">
        <v>1.5</v>
      </c>
      <c r="K328" s="86">
        <v>0</v>
      </c>
      <c r="L328" s="86">
        <v>369.25599999999997</v>
      </c>
      <c r="M328" s="86">
        <v>0</v>
      </c>
      <c r="N328" s="86">
        <v>62.540700000000001</v>
      </c>
      <c r="O328" s="86">
        <v>86.076599999999999</v>
      </c>
      <c r="P328" s="86">
        <v>37.0229</v>
      </c>
      <c r="Q328" s="86">
        <v>0</v>
      </c>
      <c r="R328" s="86">
        <v>17.75</v>
      </c>
      <c r="S328" s="86">
        <v>0</v>
      </c>
      <c r="T328" s="86">
        <v>0</v>
      </c>
      <c r="U328" s="86">
        <v>0</v>
      </c>
      <c r="V328" s="86">
        <v>10.76</v>
      </c>
      <c r="W328" s="86">
        <v>46.3</v>
      </c>
      <c r="X328" s="86">
        <v>0</v>
      </c>
      <c r="Y328" s="86">
        <v>0</v>
      </c>
      <c r="Z328" s="86">
        <v>0</v>
      </c>
      <c r="AA328" s="86">
        <v>0</v>
      </c>
      <c r="AB328" s="86">
        <v>0</v>
      </c>
      <c r="AC328" s="86">
        <v>0</v>
      </c>
      <c r="AD328" s="86">
        <v>0</v>
      </c>
      <c r="AE328" s="86">
        <v>0</v>
      </c>
      <c r="AF328" s="86">
        <v>0</v>
      </c>
      <c r="AG328" s="86">
        <v>15.65</v>
      </c>
      <c r="AH328" s="86">
        <v>10.35</v>
      </c>
      <c r="AI328" s="86">
        <v>177.87</v>
      </c>
      <c r="AJ328" s="86">
        <v>0</v>
      </c>
      <c r="AK328" s="86">
        <v>0</v>
      </c>
      <c r="AL328" s="86">
        <v>42.720599999999997</v>
      </c>
      <c r="AM328" s="86">
        <v>0</v>
      </c>
      <c r="AO328" s="86">
        <v>1057.28568</v>
      </c>
      <c r="AP328" s="86">
        <v>1057.28568</v>
      </c>
      <c r="AQ328" s="86">
        <v>945.40099999999995</v>
      </c>
      <c r="AR328" s="86">
        <v>0</v>
      </c>
      <c r="AS328" s="86">
        <v>0</v>
      </c>
      <c r="AT328" s="97">
        <v>0.89417743745474731</v>
      </c>
      <c r="AX328" s="86">
        <v>58.370599999999996</v>
      </c>
      <c r="AY328" s="86">
        <v>0</v>
      </c>
      <c r="AZ328" s="86">
        <v>185.64019999999999</v>
      </c>
      <c r="BA328" s="86">
        <v>17.75</v>
      </c>
      <c r="BC328" s="86">
        <v>629.70619999999997</v>
      </c>
      <c r="BF328" s="86">
        <v>6.2718799999999995</v>
      </c>
      <c r="BG328" s="86">
        <v>0</v>
      </c>
      <c r="BH328" s="86">
        <v>260.4502</v>
      </c>
      <c r="BI328" s="86">
        <v>732.19299999999998</v>
      </c>
      <c r="BJ328" s="86">
        <v>58.370599999999996</v>
      </c>
      <c r="BK328" s="86">
        <v>0</v>
      </c>
      <c r="BL328" s="86">
        <v>1</v>
      </c>
      <c r="BM328" s="86">
        <v>0</v>
      </c>
      <c r="BN328" s="86" t="s">
        <v>6</v>
      </c>
      <c r="BO328" s="86" t="s">
        <v>6</v>
      </c>
      <c r="BP328" s="86">
        <v>1057.28568</v>
      </c>
      <c r="BS328" s="98">
        <v>5.932058022388045E-3</v>
      </c>
      <c r="BT328" s="98">
        <v>5.5207973685976713E-2</v>
      </c>
      <c r="BU328" s="98">
        <v>0.24633852980965373</v>
      </c>
      <c r="BV328" s="98">
        <v>0.69252143848198155</v>
      </c>
      <c r="BX328" s="98">
        <v>1</v>
      </c>
    </row>
    <row r="329" spans="1:76" x14ac:dyDescent="0.35">
      <c r="A329" s="96" t="s">
        <v>477</v>
      </c>
      <c r="B329" s="96" t="s">
        <v>478</v>
      </c>
      <c r="C329" s="86">
        <v>0</v>
      </c>
      <c r="D329" s="86">
        <v>3.944</v>
      </c>
      <c r="E329" s="86">
        <v>0</v>
      </c>
      <c r="F329" s="86">
        <v>0</v>
      </c>
      <c r="G329" s="86">
        <v>0</v>
      </c>
      <c r="H329" s="86">
        <v>0</v>
      </c>
      <c r="I329" s="86">
        <v>0</v>
      </c>
      <c r="J329" s="86">
        <v>0</v>
      </c>
      <c r="K329" s="86">
        <v>0</v>
      </c>
      <c r="L329" s="86">
        <v>0</v>
      </c>
      <c r="M329" s="86">
        <v>0</v>
      </c>
      <c r="N329" s="86">
        <v>0</v>
      </c>
      <c r="O329" s="86">
        <v>0</v>
      </c>
      <c r="P329" s="86">
        <v>0</v>
      </c>
      <c r="Q329" s="86">
        <v>28.0989</v>
      </c>
      <c r="R329" s="86">
        <v>0</v>
      </c>
      <c r="S329" s="86">
        <v>0</v>
      </c>
      <c r="T329" s="86">
        <v>0</v>
      </c>
      <c r="U329" s="86">
        <v>0</v>
      </c>
      <c r="V329" s="86">
        <v>0</v>
      </c>
      <c r="W329" s="86">
        <v>0</v>
      </c>
      <c r="X329" s="86">
        <v>0</v>
      </c>
      <c r="Y329" s="86">
        <v>0</v>
      </c>
      <c r="Z329" s="86">
        <v>0</v>
      </c>
      <c r="AA329" s="86">
        <v>0</v>
      </c>
      <c r="AB329" s="86">
        <v>0</v>
      </c>
      <c r="AC329" s="86">
        <v>0</v>
      </c>
      <c r="AD329" s="86">
        <v>0</v>
      </c>
      <c r="AE329" s="86">
        <v>0</v>
      </c>
      <c r="AF329" s="86">
        <v>0</v>
      </c>
      <c r="AG329" s="86">
        <v>0</v>
      </c>
      <c r="AH329" s="86">
        <v>0</v>
      </c>
      <c r="AI329" s="86">
        <v>0</v>
      </c>
      <c r="AJ329" s="86">
        <v>33.863999999999997</v>
      </c>
      <c r="AK329" s="86">
        <v>0</v>
      </c>
      <c r="AL329" s="86">
        <v>0.38500000000000001</v>
      </c>
      <c r="AM329" s="86">
        <v>0</v>
      </c>
      <c r="AO329" s="86">
        <v>66.291900000000012</v>
      </c>
      <c r="AP329" s="86">
        <v>66.291900000000012</v>
      </c>
      <c r="AQ329" s="86">
        <v>48.039000000000001</v>
      </c>
      <c r="AR329" s="86">
        <v>0</v>
      </c>
      <c r="AS329" s="86">
        <v>0</v>
      </c>
      <c r="AT329" s="97">
        <v>0.72465866870613138</v>
      </c>
      <c r="AX329" s="86">
        <v>0.38500000000000001</v>
      </c>
      <c r="AY329" s="86">
        <v>0</v>
      </c>
      <c r="AZ329" s="86">
        <v>28.0989</v>
      </c>
      <c r="BA329" s="86">
        <v>0</v>
      </c>
      <c r="BC329" s="86">
        <v>28.0989</v>
      </c>
      <c r="BF329" s="86">
        <v>3.944</v>
      </c>
      <c r="BG329" s="86">
        <v>0</v>
      </c>
      <c r="BH329" s="86">
        <v>28.0989</v>
      </c>
      <c r="BI329" s="86">
        <v>33.863999999999997</v>
      </c>
      <c r="BJ329" s="86">
        <v>0.38500000000000001</v>
      </c>
      <c r="BK329" s="86">
        <v>0</v>
      </c>
      <c r="BL329" s="86">
        <v>0</v>
      </c>
      <c r="BM329" s="86">
        <v>0</v>
      </c>
      <c r="BN329" s="86" t="s">
        <v>6</v>
      </c>
      <c r="BO329" s="86" t="s">
        <v>6</v>
      </c>
      <c r="BP329" s="86">
        <v>66.291900000000012</v>
      </c>
      <c r="BS329" s="98">
        <v>5.949444803965491E-2</v>
      </c>
      <c r="BT329" s="98">
        <v>0</v>
      </c>
      <c r="BU329" s="98">
        <v>0.42967391189572174</v>
      </c>
      <c r="BV329" s="98">
        <v>0.51083164006462312</v>
      </c>
      <c r="BX329" s="98">
        <v>0.99999999999999978</v>
      </c>
    </row>
    <row r="330" spans="1:76" x14ac:dyDescent="0.35">
      <c r="A330" s="96" t="s">
        <v>479</v>
      </c>
      <c r="B330" s="96" t="s">
        <v>480</v>
      </c>
      <c r="C330" s="86">
        <v>0</v>
      </c>
      <c r="D330" s="86">
        <v>0</v>
      </c>
      <c r="E330" s="86">
        <v>0</v>
      </c>
      <c r="F330" s="86">
        <v>0</v>
      </c>
      <c r="G330" s="86">
        <v>0</v>
      </c>
      <c r="H330" s="86">
        <v>0</v>
      </c>
      <c r="I330" s="86">
        <v>0</v>
      </c>
      <c r="J330" s="86">
        <v>0</v>
      </c>
      <c r="K330" s="86">
        <v>0</v>
      </c>
      <c r="L330" s="86">
        <v>0</v>
      </c>
      <c r="M330" s="86">
        <v>0</v>
      </c>
      <c r="N330" s="86">
        <v>16.795000000000002</v>
      </c>
      <c r="O330" s="86">
        <v>0</v>
      </c>
      <c r="P330" s="86">
        <v>0</v>
      </c>
      <c r="Q330" s="86">
        <v>0</v>
      </c>
      <c r="R330" s="86">
        <v>0</v>
      </c>
      <c r="S330" s="86">
        <v>0</v>
      </c>
      <c r="T330" s="86">
        <v>0</v>
      </c>
      <c r="U330" s="86">
        <v>0</v>
      </c>
      <c r="V330" s="86">
        <v>0</v>
      </c>
      <c r="W330" s="86">
        <v>0</v>
      </c>
      <c r="X330" s="86">
        <v>0</v>
      </c>
      <c r="Y330" s="86">
        <v>0</v>
      </c>
      <c r="Z330" s="86">
        <v>0</v>
      </c>
      <c r="AA330" s="86">
        <v>0</v>
      </c>
      <c r="AB330" s="86">
        <v>0</v>
      </c>
      <c r="AC330" s="86">
        <v>0.45800000000000002</v>
      </c>
      <c r="AD330" s="86">
        <v>0</v>
      </c>
      <c r="AE330" s="86">
        <v>0</v>
      </c>
      <c r="AF330" s="86">
        <v>0</v>
      </c>
      <c r="AG330" s="86">
        <v>0</v>
      </c>
      <c r="AH330" s="86">
        <v>0</v>
      </c>
      <c r="AI330" s="86">
        <v>0</v>
      </c>
      <c r="AJ330" s="86">
        <v>0</v>
      </c>
      <c r="AK330" s="86">
        <v>0</v>
      </c>
      <c r="AL330" s="86">
        <v>0.439</v>
      </c>
      <c r="AM330" s="86">
        <v>0</v>
      </c>
      <c r="AO330" s="86">
        <v>17.692</v>
      </c>
      <c r="AP330" s="86">
        <v>17.692</v>
      </c>
      <c r="AQ330" s="86">
        <v>10.654</v>
      </c>
      <c r="AR330" s="86">
        <v>0</v>
      </c>
      <c r="AS330" s="86">
        <v>0</v>
      </c>
      <c r="AT330" s="97">
        <v>0.6021930816188108</v>
      </c>
      <c r="AX330" s="86">
        <v>0.439</v>
      </c>
      <c r="AY330" s="86">
        <v>0</v>
      </c>
      <c r="AZ330" s="86">
        <v>16.795000000000002</v>
      </c>
      <c r="BA330" s="86">
        <v>0</v>
      </c>
      <c r="BC330" s="86">
        <v>17.253</v>
      </c>
      <c r="BF330" s="86">
        <v>0</v>
      </c>
      <c r="BG330" s="86">
        <v>0</v>
      </c>
      <c r="BH330" s="86">
        <v>17.253</v>
      </c>
      <c r="BI330" s="86">
        <v>0</v>
      </c>
      <c r="BJ330" s="86">
        <v>0.439</v>
      </c>
      <c r="BK330" s="86">
        <v>0</v>
      </c>
      <c r="BL330" s="86">
        <v>0</v>
      </c>
      <c r="BM330" s="86">
        <v>0</v>
      </c>
      <c r="BN330" s="86" t="s">
        <v>6</v>
      </c>
      <c r="BO330" s="86" t="s">
        <v>6</v>
      </c>
      <c r="BP330" s="86">
        <v>17.692</v>
      </c>
      <c r="BS330" s="98">
        <v>0</v>
      </c>
      <c r="BT330" s="98">
        <v>0</v>
      </c>
      <c r="BU330" s="98">
        <v>1</v>
      </c>
      <c r="BV330" s="98">
        <v>0</v>
      </c>
      <c r="BX330" s="98">
        <v>1</v>
      </c>
    </row>
    <row r="331" spans="1:76" x14ac:dyDescent="0.35">
      <c r="A331" s="96" t="s">
        <v>479</v>
      </c>
      <c r="B331" s="96" t="s">
        <v>481</v>
      </c>
      <c r="C331" s="86">
        <v>0</v>
      </c>
      <c r="D331" s="86">
        <v>0</v>
      </c>
      <c r="E331" s="86">
        <v>0</v>
      </c>
      <c r="F331" s="86">
        <v>3.0700000000000002E-2</v>
      </c>
      <c r="G331" s="86">
        <v>0</v>
      </c>
      <c r="H331" s="86">
        <v>0</v>
      </c>
      <c r="I331" s="86">
        <v>0</v>
      </c>
      <c r="J331" s="86">
        <v>0</v>
      </c>
      <c r="K331" s="86">
        <v>0</v>
      </c>
      <c r="L331" s="86">
        <v>127.62</v>
      </c>
      <c r="M331" s="86">
        <v>0</v>
      </c>
      <c r="N331" s="86">
        <v>28.876799999999999</v>
      </c>
      <c r="O331" s="86">
        <v>0</v>
      </c>
      <c r="P331" s="86">
        <v>4.3565699999999999E-2</v>
      </c>
      <c r="Q331" s="86">
        <v>0</v>
      </c>
      <c r="R331" s="86">
        <v>10.291</v>
      </c>
      <c r="S331" s="86">
        <v>0</v>
      </c>
      <c r="T331" s="86">
        <v>0</v>
      </c>
      <c r="U331" s="86">
        <v>0.45111200000000001</v>
      </c>
      <c r="V331" s="86">
        <v>0</v>
      </c>
      <c r="W331" s="86">
        <v>0</v>
      </c>
      <c r="X331" s="86">
        <v>0</v>
      </c>
      <c r="Y331" s="86">
        <v>0</v>
      </c>
      <c r="Z331" s="86">
        <v>0</v>
      </c>
      <c r="AA331" s="86">
        <v>0</v>
      </c>
      <c r="AB331" s="86">
        <v>0.33830399999999999</v>
      </c>
      <c r="AC331" s="86">
        <v>0</v>
      </c>
      <c r="AD331" s="86">
        <v>0</v>
      </c>
      <c r="AE331" s="86">
        <v>0</v>
      </c>
      <c r="AF331" s="86">
        <v>0</v>
      </c>
      <c r="AG331" s="86">
        <v>0</v>
      </c>
      <c r="AH331" s="86">
        <v>0</v>
      </c>
      <c r="AI331" s="86">
        <v>10.340999999999999</v>
      </c>
      <c r="AJ331" s="86">
        <v>0</v>
      </c>
      <c r="AK331" s="86">
        <v>0</v>
      </c>
      <c r="AL331" s="86">
        <v>4.9665299999999997</v>
      </c>
      <c r="AM331" s="86">
        <v>0</v>
      </c>
      <c r="AO331" s="86">
        <v>182.95901169999999</v>
      </c>
      <c r="AP331" s="86">
        <v>182.95901169999999</v>
      </c>
      <c r="AQ331" s="86">
        <v>163.92</v>
      </c>
      <c r="AR331" s="86">
        <v>0</v>
      </c>
      <c r="AS331" s="86">
        <v>0</v>
      </c>
      <c r="AT331" s="97">
        <v>0.89593837699987966</v>
      </c>
      <c r="AX331" s="86">
        <v>4.9665299999999997</v>
      </c>
      <c r="AY331" s="86">
        <v>0</v>
      </c>
      <c r="AZ331" s="86">
        <v>28.920365699999998</v>
      </c>
      <c r="BA331" s="86">
        <v>10.742112000000001</v>
      </c>
      <c r="BC331" s="86">
        <v>167.62078169999998</v>
      </c>
      <c r="BF331" s="86">
        <v>3.0700000000000002E-2</v>
      </c>
      <c r="BG331" s="86">
        <v>0</v>
      </c>
      <c r="BH331" s="86">
        <v>40.000781700000005</v>
      </c>
      <c r="BI331" s="86">
        <v>137.96100000000001</v>
      </c>
      <c r="BJ331" s="86">
        <v>4.9665299999999997</v>
      </c>
      <c r="BK331" s="86">
        <v>0</v>
      </c>
      <c r="BL331" s="86">
        <v>0</v>
      </c>
      <c r="BM331" s="86">
        <v>0</v>
      </c>
      <c r="BN331" s="86" t="s">
        <v>6</v>
      </c>
      <c r="BO331" s="86" t="s">
        <v>6</v>
      </c>
      <c r="BP331" s="86">
        <v>182.95901170000002</v>
      </c>
      <c r="BS331" s="98">
        <v>1.6779714600961631E-4</v>
      </c>
      <c r="BT331" s="98">
        <v>0</v>
      </c>
      <c r="BU331" s="98">
        <v>0.24577806407116704</v>
      </c>
      <c r="BV331" s="98">
        <v>0.75405413878282335</v>
      </c>
      <c r="BX331" s="98">
        <v>1</v>
      </c>
    </row>
    <row r="332" spans="1:76" x14ac:dyDescent="0.35">
      <c r="A332" s="96" t="s">
        <v>479</v>
      </c>
      <c r="B332" s="96" t="s">
        <v>482</v>
      </c>
      <c r="C332" s="86">
        <v>0</v>
      </c>
      <c r="D332" s="86">
        <v>1.2030000000000001</v>
      </c>
      <c r="E332" s="86">
        <v>0</v>
      </c>
      <c r="F332" s="86">
        <v>0</v>
      </c>
      <c r="G332" s="86">
        <v>0</v>
      </c>
      <c r="H332" s="86">
        <v>0</v>
      </c>
      <c r="I332" s="86">
        <v>0</v>
      </c>
      <c r="J332" s="86">
        <v>0</v>
      </c>
      <c r="K332" s="86">
        <v>0</v>
      </c>
      <c r="L332" s="86">
        <v>0</v>
      </c>
      <c r="M332" s="86">
        <v>0</v>
      </c>
      <c r="N332" s="86">
        <v>0</v>
      </c>
      <c r="O332" s="86">
        <v>0</v>
      </c>
      <c r="P332" s="86">
        <v>0</v>
      </c>
      <c r="Q332" s="86">
        <v>23.8812</v>
      </c>
      <c r="R332" s="86">
        <v>0</v>
      </c>
      <c r="S332" s="86">
        <v>0</v>
      </c>
      <c r="T332" s="86">
        <v>0</v>
      </c>
      <c r="U332" s="86">
        <v>0</v>
      </c>
      <c r="V332" s="86">
        <v>0</v>
      </c>
      <c r="W332" s="86">
        <v>0</v>
      </c>
      <c r="X332" s="86">
        <v>0</v>
      </c>
      <c r="Y332" s="86">
        <v>0</v>
      </c>
      <c r="Z332" s="86">
        <v>0</v>
      </c>
      <c r="AA332" s="86">
        <v>0</v>
      </c>
      <c r="AB332" s="86">
        <v>0</v>
      </c>
      <c r="AC332" s="86">
        <v>0</v>
      </c>
      <c r="AD332" s="86">
        <v>0</v>
      </c>
      <c r="AE332" s="86">
        <v>0</v>
      </c>
      <c r="AF332" s="86">
        <v>0</v>
      </c>
      <c r="AG332" s="86">
        <v>0</v>
      </c>
      <c r="AH332" s="86">
        <v>0</v>
      </c>
      <c r="AI332" s="86">
        <v>0</v>
      </c>
      <c r="AJ332" s="86">
        <v>0</v>
      </c>
      <c r="AK332" s="86">
        <v>0</v>
      </c>
      <c r="AL332" s="86">
        <v>5.0000000000000001E-3</v>
      </c>
      <c r="AM332" s="86">
        <v>0</v>
      </c>
      <c r="AO332" s="86">
        <v>25.089199999999998</v>
      </c>
      <c r="AP332" s="86">
        <v>25.089199999999998</v>
      </c>
      <c r="AQ332" s="86">
        <v>18.341999999999999</v>
      </c>
      <c r="AR332" s="86">
        <v>0</v>
      </c>
      <c r="AS332" s="86">
        <v>0</v>
      </c>
      <c r="AT332" s="97">
        <v>0.73107153675685155</v>
      </c>
      <c r="AX332" s="86">
        <v>5.0000000000000001E-3</v>
      </c>
      <c r="AY332" s="86">
        <v>0</v>
      </c>
      <c r="AZ332" s="86">
        <v>23.8812</v>
      </c>
      <c r="BA332" s="86">
        <v>0</v>
      </c>
      <c r="BC332" s="86">
        <v>23.8812</v>
      </c>
      <c r="BF332" s="86">
        <v>1.2030000000000001</v>
      </c>
      <c r="BG332" s="86">
        <v>0</v>
      </c>
      <c r="BH332" s="86">
        <v>23.8812</v>
      </c>
      <c r="BI332" s="86">
        <v>0</v>
      </c>
      <c r="BJ332" s="86">
        <v>5.0000000000000001E-3</v>
      </c>
      <c r="BK332" s="86">
        <v>0</v>
      </c>
      <c r="BL332" s="86">
        <v>0</v>
      </c>
      <c r="BM332" s="86">
        <v>0</v>
      </c>
      <c r="BN332" s="86" t="s">
        <v>6</v>
      </c>
      <c r="BO332" s="86" t="s">
        <v>6</v>
      </c>
      <c r="BP332" s="86">
        <v>25.089199999999998</v>
      </c>
      <c r="BS332" s="98">
        <v>4.794891825964958E-2</v>
      </c>
      <c r="BT332" s="98">
        <v>0</v>
      </c>
      <c r="BU332" s="98">
        <v>0.95205108174035047</v>
      </c>
      <c r="BV332" s="98">
        <v>0</v>
      </c>
      <c r="BX332" s="98">
        <v>1</v>
      </c>
    </row>
    <row r="333" spans="1:76" x14ac:dyDescent="0.35">
      <c r="A333" s="96" t="s">
        <v>479</v>
      </c>
      <c r="B333" s="96" t="s">
        <v>483</v>
      </c>
      <c r="C333" s="86">
        <v>0</v>
      </c>
      <c r="D333" s="86">
        <v>2.5363899999999999</v>
      </c>
      <c r="E333" s="86">
        <v>0</v>
      </c>
      <c r="F333" s="86">
        <v>0.82499999999999996</v>
      </c>
      <c r="G333" s="86">
        <v>0</v>
      </c>
      <c r="H333" s="86">
        <v>15.991199999999999</v>
      </c>
      <c r="I333" s="86">
        <v>751.24900000000002</v>
      </c>
      <c r="J333" s="86">
        <v>0</v>
      </c>
      <c r="K333" s="86">
        <v>0</v>
      </c>
      <c r="L333" s="86">
        <v>254.80600000000001</v>
      </c>
      <c r="M333" s="86">
        <v>1.11713</v>
      </c>
      <c r="N333" s="86">
        <v>26.007400000000001</v>
      </c>
      <c r="O333" s="86">
        <v>0</v>
      </c>
      <c r="P333" s="86">
        <v>20.907399999999999</v>
      </c>
      <c r="Q333" s="86">
        <v>0</v>
      </c>
      <c r="R333" s="86">
        <v>0</v>
      </c>
      <c r="S333" s="86">
        <v>0</v>
      </c>
      <c r="T333" s="86">
        <v>0</v>
      </c>
      <c r="U333" s="86">
        <v>12.903</v>
      </c>
      <c r="V333" s="86">
        <v>0</v>
      </c>
      <c r="W333" s="86">
        <v>0</v>
      </c>
      <c r="X333" s="86">
        <v>0</v>
      </c>
      <c r="Y333" s="86">
        <v>0</v>
      </c>
      <c r="Z333" s="86">
        <v>0</v>
      </c>
      <c r="AA333" s="86">
        <v>0</v>
      </c>
      <c r="AB333" s="86">
        <v>0</v>
      </c>
      <c r="AC333" s="86">
        <v>13.6854</v>
      </c>
      <c r="AD333" s="86">
        <v>0</v>
      </c>
      <c r="AE333" s="86">
        <v>0</v>
      </c>
      <c r="AF333" s="86">
        <v>9.2999999999999999E-2</v>
      </c>
      <c r="AG333" s="86">
        <v>0</v>
      </c>
      <c r="AH333" s="86">
        <v>0</v>
      </c>
      <c r="AI333" s="86">
        <v>162.4</v>
      </c>
      <c r="AJ333" s="86">
        <v>0</v>
      </c>
      <c r="AK333" s="86">
        <v>0</v>
      </c>
      <c r="AL333" s="86">
        <v>32.945099999999996</v>
      </c>
      <c r="AM333" s="86">
        <v>3.7900000000000003E-2</v>
      </c>
      <c r="AO333" s="86">
        <v>1295.4660200000003</v>
      </c>
      <c r="AP333" s="86">
        <v>1295.5039200000003</v>
      </c>
      <c r="AQ333" s="86">
        <v>1362.3</v>
      </c>
      <c r="AR333" s="86">
        <v>73.3</v>
      </c>
      <c r="AS333" s="86">
        <v>3.84</v>
      </c>
      <c r="AT333" s="97">
        <v>1.0515599211772355</v>
      </c>
      <c r="AX333" s="86">
        <v>33.0381</v>
      </c>
      <c r="AY333" s="86">
        <v>0</v>
      </c>
      <c r="AZ333" s="86">
        <v>48.031930000000003</v>
      </c>
      <c r="BA333" s="86">
        <v>12.903</v>
      </c>
      <c r="BC333" s="86">
        <v>329.42633000000006</v>
      </c>
      <c r="BF333" s="86">
        <v>19.352589999999999</v>
      </c>
      <c r="BG333" s="86">
        <v>0</v>
      </c>
      <c r="BH333" s="86">
        <v>74.620329999999996</v>
      </c>
      <c r="BI333" s="86">
        <v>1168.4550000000002</v>
      </c>
      <c r="BJ333" s="86">
        <v>33.0381</v>
      </c>
      <c r="BK333" s="86">
        <v>0</v>
      </c>
      <c r="BL333" s="86">
        <v>0</v>
      </c>
      <c r="BM333" s="86">
        <v>3.7900000000000003E-2</v>
      </c>
      <c r="BN333" s="86">
        <v>1.4999999999999999E-2</v>
      </c>
      <c r="BO333" s="86">
        <v>0</v>
      </c>
      <c r="BP333" s="86">
        <v>1295.5039200000001</v>
      </c>
      <c r="BS333" s="98">
        <v>1.4938276439178971E-2</v>
      </c>
      <c r="BT333" s="98">
        <v>2.9250637080279928E-5</v>
      </c>
      <c r="BU333" s="98">
        <v>8.3101585674862324E-2</v>
      </c>
      <c r="BV333" s="98">
        <v>0.90193088724887849</v>
      </c>
      <c r="BX333" s="98">
        <v>1</v>
      </c>
    </row>
    <row r="334" spans="1:76" x14ac:dyDescent="0.35">
      <c r="A334" s="96" t="s">
        <v>479</v>
      </c>
      <c r="B334" s="96" t="s">
        <v>484</v>
      </c>
      <c r="C334" s="86">
        <v>0</v>
      </c>
      <c r="D334" s="86">
        <v>0.53800000000000003</v>
      </c>
      <c r="E334" s="86">
        <v>0</v>
      </c>
      <c r="F334" s="86">
        <v>0</v>
      </c>
      <c r="G334" s="86">
        <v>0</v>
      </c>
      <c r="H334" s="86">
        <v>0</v>
      </c>
      <c r="I334" s="86">
        <v>0</v>
      </c>
      <c r="J334" s="86">
        <v>0</v>
      </c>
      <c r="K334" s="86">
        <v>0</v>
      </c>
      <c r="L334" s="86">
        <v>0</v>
      </c>
      <c r="M334" s="86">
        <v>0</v>
      </c>
      <c r="N334" s="86">
        <v>0</v>
      </c>
      <c r="O334" s="86">
        <v>0</v>
      </c>
      <c r="P334" s="86">
        <v>0</v>
      </c>
      <c r="Q334" s="86">
        <v>11.3941</v>
      </c>
      <c r="R334" s="86">
        <v>0</v>
      </c>
      <c r="S334" s="86">
        <v>0</v>
      </c>
      <c r="T334" s="86">
        <v>0</v>
      </c>
      <c r="U334" s="86">
        <v>0</v>
      </c>
      <c r="V334" s="86">
        <v>0</v>
      </c>
      <c r="W334" s="86">
        <v>0</v>
      </c>
      <c r="X334" s="86">
        <v>0</v>
      </c>
      <c r="Y334" s="86">
        <v>0</v>
      </c>
      <c r="Z334" s="86">
        <v>0</v>
      </c>
      <c r="AA334" s="86">
        <v>0</v>
      </c>
      <c r="AB334" s="86">
        <v>0</v>
      </c>
      <c r="AC334" s="86">
        <v>0</v>
      </c>
      <c r="AD334" s="86">
        <v>0</v>
      </c>
      <c r="AE334" s="86">
        <v>0</v>
      </c>
      <c r="AF334" s="86">
        <v>0</v>
      </c>
      <c r="AG334" s="86">
        <v>0</v>
      </c>
      <c r="AH334" s="86">
        <v>0</v>
      </c>
      <c r="AI334" s="86">
        <v>0</v>
      </c>
      <c r="AJ334" s="86">
        <v>11.656000000000001</v>
      </c>
      <c r="AK334" s="86">
        <v>0</v>
      </c>
      <c r="AL334" s="86">
        <v>0.56000000000000005</v>
      </c>
      <c r="AM334" s="86">
        <v>0</v>
      </c>
      <c r="AO334" s="86">
        <v>24.148099999999999</v>
      </c>
      <c r="AP334" s="86">
        <v>24.148099999999999</v>
      </c>
      <c r="AQ334" s="86">
        <v>17.587</v>
      </c>
      <c r="AR334" s="86">
        <v>0</v>
      </c>
      <c r="AS334" s="86">
        <v>0</v>
      </c>
      <c r="AT334" s="97">
        <v>0.72829746439678489</v>
      </c>
      <c r="AX334" s="86">
        <v>0.56000000000000005</v>
      </c>
      <c r="AY334" s="86">
        <v>0</v>
      </c>
      <c r="AZ334" s="86">
        <v>11.3941</v>
      </c>
      <c r="BA334" s="86">
        <v>0</v>
      </c>
      <c r="BC334" s="86">
        <v>11.3941</v>
      </c>
      <c r="BF334" s="86">
        <v>0.53800000000000003</v>
      </c>
      <c r="BG334" s="86">
        <v>0</v>
      </c>
      <c r="BH334" s="86">
        <v>11.3941</v>
      </c>
      <c r="BI334" s="86">
        <v>11.656000000000001</v>
      </c>
      <c r="BJ334" s="86">
        <v>0.56000000000000005</v>
      </c>
      <c r="BK334" s="86">
        <v>0</v>
      </c>
      <c r="BL334" s="86">
        <v>0</v>
      </c>
      <c r="BM334" s="86">
        <v>0</v>
      </c>
      <c r="BN334" s="86" t="s">
        <v>6</v>
      </c>
      <c r="BO334" s="86" t="s">
        <v>6</v>
      </c>
      <c r="BP334" s="86">
        <v>24.148099999999999</v>
      </c>
      <c r="BS334" s="98">
        <v>2.2279185525983413E-2</v>
      </c>
      <c r="BT334" s="98">
        <v>0</v>
      </c>
      <c r="BU334" s="98">
        <v>0.49503273549471805</v>
      </c>
      <c r="BV334" s="98">
        <v>0.48268807897929861</v>
      </c>
      <c r="BX334" s="98">
        <v>1</v>
      </c>
    </row>
    <row r="335" spans="1:76" x14ac:dyDescent="0.35">
      <c r="A335" s="96" t="s">
        <v>479</v>
      </c>
      <c r="B335" s="96" t="s">
        <v>485</v>
      </c>
      <c r="C335" s="86">
        <v>0</v>
      </c>
      <c r="D335" s="86">
        <v>0.4</v>
      </c>
      <c r="E335" s="86">
        <v>0</v>
      </c>
      <c r="F335" s="86">
        <v>0</v>
      </c>
      <c r="G335" s="86">
        <v>0</v>
      </c>
      <c r="H335" s="86">
        <v>0</v>
      </c>
      <c r="I335" s="86">
        <v>0</v>
      </c>
      <c r="J335" s="86">
        <v>0</v>
      </c>
      <c r="K335" s="86">
        <v>0</v>
      </c>
      <c r="L335" s="86">
        <v>0</v>
      </c>
      <c r="M335" s="86">
        <v>0</v>
      </c>
      <c r="N335" s="86">
        <v>25.702999999999999</v>
      </c>
      <c r="O335" s="86">
        <v>0</v>
      </c>
      <c r="P335" s="86">
        <v>0</v>
      </c>
      <c r="Q335" s="86">
        <v>3.1917599999999999</v>
      </c>
      <c r="R335" s="86">
        <v>0</v>
      </c>
      <c r="S335" s="86">
        <v>0</v>
      </c>
      <c r="T335" s="86">
        <v>0</v>
      </c>
      <c r="U335" s="86">
        <v>0</v>
      </c>
      <c r="V335" s="86">
        <v>0</v>
      </c>
      <c r="W335" s="86">
        <v>0</v>
      </c>
      <c r="X335" s="86">
        <v>0</v>
      </c>
      <c r="Y335" s="86">
        <v>0</v>
      </c>
      <c r="Z335" s="86">
        <v>0</v>
      </c>
      <c r="AA335" s="86">
        <v>0</v>
      </c>
      <c r="AB335" s="86">
        <v>0</v>
      </c>
      <c r="AC335" s="86">
        <v>0</v>
      </c>
      <c r="AD335" s="86">
        <v>0</v>
      </c>
      <c r="AE335" s="86">
        <v>0</v>
      </c>
      <c r="AF335" s="86">
        <v>0</v>
      </c>
      <c r="AG335" s="86">
        <v>0</v>
      </c>
      <c r="AH335" s="86">
        <v>0</v>
      </c>
      <c r="AI335" s="86">
        <v>4.5730000000000004</v>
      </c>
      <c r="AJ335" s="86">
        <v>0</v>
      </c>
      <c r="AK335" s="86">
        <v>0</v>
      </c>
      <c r="AL335" s="86">
        <v>0.56299999999999994</v>
      </c>
      <c r="AM335" s="86">
        <v>0</v>
      </c>
      <c r="AO335" s="86">
        <v>34.430759999999999</v>
      </c>
      <c r="AP335" s="86">
        <v>34.430759999999999</v>
      </c>
      <c r="AQ335" s="86">
        <v>29.391999999999999</v>
      </c>
      <c r="AR335" s="86">
        <v>0</v>
      </c>
      <c r="AS335" s="86">
        <v>0</v>
      </c>
      <c r="AT335" s="97">
        <v>0.85365527801303254</v>
      </c>
      <c r="AX335" s="86">
        <v>0.56299999999999994</v>
      </c>
      <c r="AY335" s="86">
        <v>0</v>
      </c>
      <c r="AZ335" s="86">
        <v>28.894759999999998</v>
      </c>
      <c r="BA335" s="86">
        <v>0</v>
      </c>
      <c r="BC335" s="86">
        <v>28.894759999999998</v>
      </c>
      <c r="BF335" s="86">
        <v>0.4</v>
      </c>
      <c r="BG335" s="86">
        <v>0</v>
      </c>
      <c r="BH335" s="86">
        <v>28.894759999999998</v>
      </c>
      <c r="BI335" s="86">
        <v>4.5730000000000004</v>
      </c>
      <c r="BJ335" s="86">
        <v>0.56299999999999994</v>
      </c>
      <c r="BK335" s="86">
        <v>0</v>
      </c>
      <c r="BL335" s="86">
        <v>0</v>
      </c>
      <c r="BM335" s="86">
        <v>0</v>
      </c>
      <c r="BN335" s="86" t="s">
        <v>6</v>
      </c>
      <c r="BO335" s="86" t="s">
        <v>6</v>
      </c>
      <c r="BP335" s="86">
        <v>34.430759999999999</v>
      </c>
      <c r="BS335" s="98">
        <v>1.1617518753579649E-2</v>
      </c>
      <c r="BT335" s="98">
        <v>0</v>
      </c>
      <c r="BU335" s="98">
        <v>0.85556519809612097</v>
      </c>
      <c r="BV335" s="98">
        <v>0.13281728315029934</v>
      </c>
      <c r="BX335" s="98">
        <v>1</v>
      </c>
    </row>
    <row r="336" spans="1:76" x14ac:dyDescent="0.35">
      <c r="A336" s="96" t="s">
        <v>486</v>
      </c>
      <c r="B336" s="96" t="s">
        <v>487</v>
      </c>
      <c r="C336" s="86">
        <v>0</v>
      </c>
      <c r="D336" s="86">
        <v>0</v>
      </c>
      <c r="E336" s="86">
        <v>0</v>
      </c>
      <c r="F336" s="86">
        <v>0</v>
      </c>
      <c r="G336" s="86">
        <v>0</v>
      </c>
      <c r="H336" s="86">
        <v>0</v>
      </c>
      <c r="I336" s="86">
        <v>0</v>
      </c>
      <c r="J336" s="86">
        <v>1.0820000000000001</v>
      </c>
      <c r="K336" s="86">
        <v>0</v>
      </c>
      <c r="L336" s="86">
        <v>0</v>
      </c>
      <c r="M336" s="86">
        <v>0</v>
      </c>
      <c r="N336" s="86">
        <v>0</v>
      </c>
      <c r="O336" s="86">
        <v>0</v>
      </c>
      <c r="P336" s="86">
        <v>0</v>
      </c>
      <c r="Q336" s="86">
        <v>0</v>
      </c>
      <c r="R336" s="86">
        <v>3.637</v>
      </c>
      <c r="S336" s="86">
        <v>0</v>
      </c>
      <c r="T336" s="86">
        <v>0</v>
      </c>
      <c r="U336" s="86">
        <v>0</v>
      </c>
      <c r="V336" s="86">
        <v>0</v>
      </c>
      <c r="W336" s="86">
        <v>4.4169999999999998</v>
      </c>
      <c r="X336" s="86">
        <v>0</v>
      </c>
      <c r="Y336" s="86">
        <v>0</v>
      </c>
      <c r="Z336" s="86">
        <v>0</v>
      </c>
      <c r="AA336" s="86">
        <v>0</v>
      </c>
      <c r="AB336" s="86">
        <v>0</v>
      </c>
      <c r="AC336" s="86">
        <v>0</v>
      </c>
      <c r="AD336" s="86">
        <v>0</v>
      </c>
      <c r="AE336" s="86">
        <v>0</v>
      </c>
      <c r="AF336" s="86">
        <v>0</v>
      </c>
      <c r="AG336" s="86">
        <v>0</v>
      </c>
      <c r="AH336" s="86">
        <v>0</v>
      </c>
      <c r="AI336" s="86">
        <v>0</v>
      </c>
      <c r="AJ336" s="86">
        <v>36.488999999999997</v>
      </c>
      <c r="AK336" s="86">
        <v>0</v>
      </c>
      <c r="AL336" s="86">
        <v>1.32264</v>
      </c>
      <c r="AM336" s="86">
        <v>0</v>
      </c>
      <c r="AO336" s="86">
        <v>46.94764</v>
      </c>
      <c r="AP336" s="86">
        <v>46.94764</v>
      </c>
      <c r="AQ336" s="86">
        <v>44.088000000000001</v>
      </c>
      <c r="AR336" s="86">
        <v>0</v>
      </c>
      <c r="AS336" s="86">
        <v>0</v>
      </c>
      <c r="AT336" s="97">
        <v>0.93908873800685189</v>
      </c>
      <c r="AX336" s="86">
        <v>1.32264</v>
      </c>
      <c r="AY336" s="86">
        <v>0</v>
      </c>
      <c r="AZ336" s="86">
        <v>0</v>
      </c>
      <c r="BA336" s="86">
        <v>3.637</v>
      </c>
      <c r="BC336" s="86">
        <v>8.0540000000000003</v>
      </c>
      <c r="BF336" s="86">
        <v>0</v>
      </c>
      <c r="BG336" s="86">
        <v>0</v>
      </c>
      <c r="BH336" s="86">
        <v>8.0540000000000003</v>
      </c>
      <c r="BI336" s="86">
        <v>37.570999999999998</v>
      </c>
      <c r="BJ336" s="86">
        <v>1.32264</v>
      </c>
      <c r="BK336" s="86">
        <v>0</v>
      </c>
      <c r="BL336" s="86">
        <v>0</v>
      </c>
      <c r="BM336" s="86">
        <v>0</v>
      </c>
      <c r="BN336" s="86" t="s">
        <v>6</v>
      </c>
      <c r="BO336" s="86" t="s">
        <v>6</v>
      </c>
      <c r="BP336" s="86">
        <v>46.94764</v>
      </c>
      <c r="BS336" s="98">
        <v>0</v>
      </c>
      <c r="BT336" s="98">
        <v>0</v>
      </c>
      <c r="BU336" s="98">
        <v>0.19972548140865015</v>
      </c>
      <c r="BV336" s="98">
        <v>0.80027451859134979</v>
      </c>
      <c r="BX336" s="98">
        <v>1</v>
      </c>
    </row>
    <row r="337" spans="1:76" x14ac:dyDescent="0.35">
      <c r="A337" s="96" t="s">
        <v>486</v>
      </c>
      <c r="B337" s="96" t="s">
        <v>488</v>
      </c>
      <c r="C337" s="86">
        <v>0</v>
      </c>
      <c r="D337" s="86">
        <v>2.4134699999999998</v>
      </c>
      <c r="E337" s="86">
        <v>0</v>
      </c>
      <c r="F337" s="86">
        <v>1.9</v>
      </c>
      <c r="G337" s="86">
        <v>0</v>
      </c>
      <c r="H337" s="86">
        <v>0</v>
      </c>
      <c r="I337" s="86">
        <v>142.161</v>
      </c>
      <c r="J337" s="86">
        <v>0</v>
      </c>
      <c r="K337" s="86">
        <v>0</v>
      </c>
      <c r="L337" s="86">
        <v>300.41800000000001</v>
      </c>
      <c r="M337" s="86">
        <v>2.5</v>
      </c>
      <c r="N337" s="86">
        <v>23.337299999999999</v>
      </c>
      <c r="O337" s="86">
        <v>69.483800000000002</v>
      </c>
      <c r="P337" s="86">
        <v>29.960599999999999</v>
      </c>
      <c r="Q337" s="86">
        <v>0</v>
      </c>
      <c r="R337" s="86">
        <v>14.1</v>
      </c>
      <c r="S337" s="86">
        <v>0</v>
      </c>
      <c r="T337" s="86">
        <v>0</v>
      </c>
      <c r="U337" s="86">
        <v>0</v>
      </c>
      <c r="V337" s="86">
        <v>7.42</v>
      </c>
      <c r="W337" s="86">
        <v>0.37</v>
      </c>
      <c r="X337" s="86">
        <v>0</v>
      </c>
      <c r="Y337" s="86">
        <v>0</v>
      </c>
      <c r="Z337" s="86">
        <v>0</v>
      </c>
      <c r="AA337" s="86">
        <v>0</v>
      </c>
      <c r="AB337" s="86">
        <v>0</v>
      </c>
      <c r="AC337" s="86">
        <v>0</v>
      </c>
      <c r="AD337" s="86">
        <v>0</v>
      </c>
      <c r="AE337" s="86">
        <v>0</v>
      </c>
      <c r="AF337" s="86">
        <v>2.14</v>
      </c>
      <c r="AG337" s="86">
        <v>1.45</v>
      </c>
      <c r="AH337" s="86">
        <v>1.76</v>
      </c>
      <c r="AI337" s="86">
        <v>140</v>
      </c>
      <c r="AJ337" s="86">
        <v>0</v>
      </c>
      <c r="AK337" s="86">
        <v>0</v>
      </c>
      <c r="AL337" s="86">
        <v>36.585599999999999</v>
      </c>
      <c r="AM337" s="86">
        <v>0</v>
      </c>
      <c r="AO337" s="86">
        <v>775.99977000000001</v>
      </c>
      <c r="AP337" s="86">
        <v>775.99977000000001</v>
      </c>
      <c r="AQ337" s="86">
        <v>668.80600000000004</v>
      </c>
      <c r="AR337" s="86">
        <v>0</v>
      </c>
      <c r="AS337" s="86">
        <v>0</v>
      </c>
      <c r="AT337" s="97">
        <v>0.86186365751113569</v>
      </c>
      <c r="AX337" s="86">
        <v>40.175600000000003</v>
      </c>
      <c r="AY337" s="86">
        <v>0</v>
      </c>
      <c r="AZ337" s="86">
        <v>125.2817</v>
      </c>
      <c r="BA337" s="86">
        <v>14.1</v>
      </c>
      <c r="BC337" s="86">
        <v>447.58970000000005</v>
      </c>
      <c r="BF337" s="86">
        <v>4.3134699999999997</v>
      </c>
      <c r="BG337" s="86">
        <v>0</v>
      </c>
      <c r="BH337" s="86">
        <v>147.17169999999999</v>
      </c>
      <c r="BI337" s="86">
        <v>584.33899999999994</v>
      </c>
      <c r="BJ337" s="86">
        <v>40.175600000000003</v>
      </c>
      <c r="BK337" s="86">
        <v>0</v>
      </c>
      <c r="BL337" s="86">
        <v>1</v>
      </c>
      <c r="BM337" s="86">
        <v>0</v>
      </c>
      <c r="BN337" s="86" t="s">
        <v>6</v>
      </c>
      <c r="BO337" s="86" t="s">
        <v>6</v>
      </c>
      <c r="BP337" s="86">
        <v>775.9997699999999</v>
      </c>
      <c r="BS337" s="98">
        <v>5.5585970083470515E-3</v>
      </c>
      <c r="BT337" s="98">
        <v>5.1772695757371173E-2</v>
      </c>
      <c r="BU337" s="98">
        <v>0.18965430878929257</v>
      </c>
      <c r="BV337" s="98">
        <v>0.7530143984449893</v>
      </c>
      <c r="BX337" s="98">
        <v>1</v>
      </c>
    </row>
    <row r="338" spans="1:76" x14ac:dyDescent="0.35">
      <c r="A338" s="96" t="s">
        <v>489</v>
      </c>
      <c r="B338" s="96" t="s">
        <v>490</v>
      </c>
      <c r="C338" s="86">
        <v>0</v>
      </c>
      <c r="D338" s="86">
        <v>0.38500000000000001</v>
      </c>
      <c r="E338" s="86">
        <v>0</v>
      </c>
      <c r="F338" s="86">
        <v>0</v>
      </c>
      <c r="G338" s="86">
        <v>0</v>
      </c>
      <c r="H338" s="86">
        <v>0</v>
      </c>
      <c r="I338" s="86">
        <v>0</v>
      </c>
      <c r="J338" s="86">
        <v>0</v>
      </c>
      <c r="K338" s="86">
        <v>0</v>
      </c>
      <c r="L338" s="86">
        <v>42.802999999999997</v>
      </c>
      <c r="M338" s="86">
        <v>0</v>
      </c>
      <c r="N338" s="86">
        <v>3.1892999999999998</v>
      </c>
      <c r="O338" s="86">
        <v>0</v>
      </c>
      <c r="P338" s="86">
        <v>0</v>
      </c>
      <c r="Q338" s="86">
        <v>10.269</v>
      </c>
      <c r="R338" s="86">
        <v>0.23899999999999999</v>
      </c>
      <c r="S338" s="86">
        <v>0</v>
      </c>
      <c r="T338" s="86">
        <v>0</v>
      </c>
      <c r="U338" s="86">
        <v>0</v>
      </c>
      <c r="V338" s="86">
        <v>0</v>
      </c>
      <c r="W338" s="86">
        <v>0</v>
      </c>
      <c r="X338" s="86">
        <v>0</v>
      </c>
      <c r="Y338" s="86">
        <v>0</v>
      </c>
      <c r="Z338" s="86">
        <v>0.128557</v>
      </c>
      <c r="AA338" s="86">
        <v>0</v>
      </c>
      <c r="AB338" s="86">
        <v>0</v>
      </c>
      <c r="AC338" s="86">
        <v>0</v>
      </c>
      <c r="AD338" s="86">
        <v>0</v>
      </c>
      <c r="AE338" s="86">
        <v>0</v>
      </c>
      <c r="AF338" s="86">
        <v>0</v>
      </c>
      <c r="AG338" s="86">
        <v>0</v>
      </c>
      <c r="AH338" s="86">
        <v>0</v>
      </c>
      <c r="AI338" s="86">
        <v>0</v>
      </c>
      <c r="AJ338" s="86">
        <v>0</v>
      </c>
      <c r="AK338" s="86">
        <v>0</v>
      </c>
      <c r="AL338" s="86">
        <v>1.5694600000000001</v>
      </c>
      <c r="AM338" s="86">
        <v>0</v>
      </c>
      <c r="AO338" s="86">
        <v>58.583316999999994</v>
      </c>
      <c r="AP338" s="86">
        <v>58.583316999999994</v>
      </c>
      <c r="AQ338" s="86">
        <v>53.664999999999999</v>
      </c>
      <c r="AR338" s="86">
        <v>0</v>
      </c>
      <c r="AS338" s="86">
        <v>0</v>
      </c>
      <c r="AT338" s="97">
        <v>0.91604577460166692</v>
      </c>
      <c r="AX338" s="86">
        <v>1.5694600000000001</v>
      </c>
      <c r="AY338" s="86">
        <v>0</v>
      </c>
      <c r="AZ338" s="86">
        <v>13.458299999999999</v>
      </c>
      <c r="BA338" s="86">
        <v>0.23899999999999999</v>
      </c>
      <c r="BC338" s="86">
        <v>56.628856999999996</v>
      </c>
      <c r="BF338" s="86">
        <v>0.38500000000000001</v>
      </c>
      <c r="BG338" s="86">
        <v>0</v>
      </c>
      <c r="BH338" s="86">
        <v>13.825857000000001</v>
      </c>
      <c r="BI338" s="86">
        <v>42.802999999999997</v>
      </c>
      <c r="BJ338" s="86">
        <v>1.5694600000000001</v>
      </c>
      <c r="BK338" s="86">
        <v>0</v>
      </c>
      <c r="BL338" s="86">
        <v>0</v>
      </c>
      <c r="BM338" s="86">
        <v>0</v>
      </c>
      <c r="BN338" s="86" t="s">
        <v>6</v>
      </c>
      <c r="BO338" s="86" t="s">
        <v>6</v>
      </c>
      <c r="BP338" s="86">
        <v>58.583317000000001</v>
      </c>
      <c r="BS338" s="98">
        <v>6.5718368251493848E-3</v>
      </c>
      <c r="BT338" s="98">
        <v>0</v>
      </c>
      <c r="BU338" s="98">
        <v>0.26279353557259316</v>
      </c>
      <c r="BV338" s="98">
        <v>0.73063462760225739</v>
      </c>
      <c r="BX338" s="98">
        <v>1</v>
      </c>
    </row>
    <row r="339" spans="1:76" x14ac:dyDescent="0.35">
      <c r="A339" s="96" t="s">
        <v>491</v>
      </c>
      <c r="B339" s="96" t="s">
        <v>492</v>
      </c>
      <c r="C339" s="86">
        <v>0</v>
      </c>
      <c r="D339" s="86">
        <v>0</v>
      </c>
      <c r="E339" s="86">
        <v>0</v>
      </c>
      <c r="F339" s="86">
        <v>0</v>
      </c>
      <c r="G339" s="86">
        <v>0</v>
      </c>
      <c r="H339" s="86">
        <v>0</v>
      </c>
      <c r="I339" s="86">
        <v>0</v>
      </c>
      <c r="J339" s="86">
        <v>0</v>
      </c>
      <c r="K339" s="86">
        <v>0</v>
      </c>
      <c r="L339" s="86">
        <v>0</v>
      </c>
      <c r="M339" s="86">
        <v>0</v>
      </c>
      <c r="N339" s="86">
        <v>0</v>
      </c>
      <c r="O339" s="86">
        <v>0</v>
      </c>
      <c r="P339" s="86">
        <v>0</v>
      </c>
      <c r="Q339" s="86">
        <v>0</v>
      </c>
      <c r="R339" s="86">
        <v>4.1539999999999999</v>
      </c>
      <c r="S339" s="86">
        <v>0</v>
      </c>
      <c r="T339" s="86">
        <v>0</v>
      </c>
      <c r="U339" s="86">
        <v>0</v>
      </c>
      <c r="V339" s="86">
        <v>0</v>
      </c>
      <c r="W339" s="86">
        <v>0</v>
      </c>
      <c r="X339" s="86">
        <v>0</v>
      </c>
      <c r="Y339" s="86">
        <v>0</v>
      </c>
      <c r="Z339" s="86">
        <v>0</v>
      </c>
      <c r="AA339" s="86">
        <v>0</v>
      </c>
      <c r="AB339" s="86">
        <v>0.10299999999999999</v>
      </c>
      <c r="AC339" s="86">
        <v>0</v>
      </c>
      <c r="AD339" s="86">
        <v>0</v>
      </c>
      <c r="AE339" s="86">
        <v>0</v>
      </c>
      <c r="AF339" s="86">
        <v>0</v>
      </c>
      <c r="AG339" s="86">
        <v>0</v>
      </c>
      <c r="AH339" s="86">
        <v>0</v>
      </c>
      <c r="AI339" s="86">
        <v>0</v>
      </c>
      <c r="AJ339" s="86">
        <v>0</v>
      </c>
      <c r="AK339" s="86">
        <v>0</v>
      </c>
      <c r="AL339" s="86">
        <v>8.4990999999999997E-2</v>
      </c>
      <c r="AM339" s="86">
        <v>0</v>
      </c>
      <c r="AO339" s="86">
        <v>4.3419909999999993</v>
      </c>
      <c r="AP339" s="86">
        <v>4.3419909999999993</v>
      </c>
      <c r="AQ339" s="86">
        <v>4.09</v>
      </c>
      <c r="AR339" s="86">
        <v>0</v>
      </c>
      <c r="AS339" s="86">
        <v>0</v>
      </c>
      <c r="AT339" s="97">
        <v>0.94196418186956177</v>
      </c>
      <c r="AX339" s="86">
        <v>8.4990999999999997E-2</v>
      </c>
      <c r="AY339" s="86">
        <v>0</v>
      </c>
      <c r="AZ339" s="86">
        <v>0</v>
      </c>
      <c r="BA339" s="86">
        <v>4.1539999999999999</v>
      </c>
      <c r="BC339" s="86">
        <v>4.2569999999999997</v>
      </c>
      <c r="BF339" s="86">
        <v>0</v>
      </c>
      <c r="BG339" s="86">
        <v>0</v>
      </c>
      <c r="BH339" s="86">
        <v>4.2569999999999997</v>
      </c>
      <c r="BI339" s="86">
        <v>0</v>
      </c>
      <c r="BJ339" s="86">
        <v>8.4990999999999997E-2</v>
      </c>
      <c r="BK339" s="86">
        <v>0</v>
      </c>
      <c r="BL339" s="86">
        <v>0</v>
      </c>
      <c r="BM339" s="86">
        <v>0</v>
      </c>
      <c r="BN339" s="86" t="s">
        <v>6</v>
      </c>
      <c r="BO339" s="86" t="s">
        <v>6</v>
      </c>
      <c r="BP339" s="86">
        <v>4.3419909999999993</v>
      </c>
      <c r="BS339" s="98">
        <v>0</v>
      </c>
      <c r="BT339" s="98">
        <v>0</v>
      </c>
      <c r="BU339" s="98">
        <v>1</v>
      </c>
      <c r="BV339" s="98">
        <v>0</v>
      </c>
      <c r="BX339" s="98">
        <v>1</v>
      </c>
    </row>
    <row r="340" spans="1:76" x14ac:dyDescent="0.35">
      <c r="A340" s="96" t="s">
        <v>491</v>
      </c>
      <c r="B340" s="96" t="s">
        <v>493</v>
      </c>
      <c r="C340" s="86">
        <v>0</v>
      </c>
      <c r="D340" s="86">
        <v>0</v>
      </c>
      <c r="E340" s="86">
        <v>0</v>
      </c>
      <c r="F340" s="86">
        <v>0</v>
      </c>
      <c r="G340" s="86">
        <v>0</v>
      </c>
      <c r="H340" s="86">
        <v>0</v>
      </c>
      <c r="I340" s="86">
        <v>0</v>
      </c>
      <c r="J340" s="86">
        <v>0</v>
      </c>
      <c r="K340" s="86">
        <v>0</v>
      </c>
      <c r="L340" s="86">
        <v>0</v>
      </c>
      <c r="M340" s="86">
        <v>0</v>
      </c>
      <c r="N340" s="86">
        <v>52.78</v>
      </c>
      <c r="O340" s="86">
        <v>0</v>
      </c>
      <c r="P340" s="86">
        <v>0</v>
      </c>
      <c r="Q340" s="86">
        <v>0</v>
      </c>
      <c r="R340" s="86">
        <v>9.0039999999999996</v>
      </c>
      <c r="S340" s="86">
        <v>0</v>
      </c>
      <c r="T340" s="86">
        <v>0</v>
      </c>
      <c r="U340" s="86">
        <v>0</v>
      </c>
      <c r="V340" s="86">
        <v>0</v>
      </c>
      <c r="W340" s="86">
        <v>0</v>
      </c>
      <c r="X340" s="86">
        <v>0</v>
      </c>
      <c r="Y340" s="86">
        <v>0</v>
      </c>
      <c r="Z340" s="86">
        <v>0</v>
      </c>
      <c r="AA340" s="86">
        <v>0</v>
      </c>
      <c r="AB340" s="86">
        <v>0.109</v>
      </c>
      <c r="AC340" s="86">
        <v>0</v>
      </c>
      <c r="AD340" s="86">
        <v>0</v>
      </c>
      <c r="AE340" s="86">
        <v>0</v>
      </c>
      <c r="AF340" s="86">
        <v>0</v>
      </c>
      <c r="AG340" s="86">
        <v>0</v>
      </c>
      <c r="AH340" s="86">
        <v>0</v>
      </c>
      <c r="AI340" s="86">
        <v>5.3869999999999996</v>
      </c>
      <c r="AJ340" s="86">
        <v>0</v>
      </c>
      <c r="AK340" s="86">
        <v>0</v>
      </c>
      <c r="AL340" s="86">
        <v>1.198</v>
      </c>
      <c r="AM340" s="86">
        <v>0</v>
      </c>
      <c r="AO340" s="86">
        <v>68.477999999999994</v>
      </c>
      <c r="AP340" s="86">
        <v>68.477999999999994</v>
      </c>
      <c r="AQ340" s="86">
        <v>46.38</v>
      </c>
      <c r="AR340" s="86">
        <v>0</v>
      </c>
      <c r="AS340" s="86">
        <v>0</v>
      </c>
      <c r="AT340" s="97">
        <v>0.6772978182774031</v>
      </c>
      <c r="AX340" s="86">
        <v>1.198</v>
      </c>
      <c r="AY340" s="86">
        <v>0</v>
      </c>
      <c r="AZ340" s="86">
        <v>52.78</v>
      </c>
      <c r="BA340" s="86">
        <v>9.0039999999999996</v>
      </c>
      <c r="BC340" s="86">
        <v>61.893000000000001</v>
      </c>
      <c r="BF340" s="86">
        <v>0</v>
      </c>
      <c r="BG340" s="86">
        <v>0</v>
      </c>
      <c r="BH340" s="86">
        <v>61.893000000000001</v>
      </c>
      <c r="BI340" s="86">
        <v>5.3869999999999996</v>
      </c>
      <c r="BJ340" s="86">
        <v>1.198</v>
      </c>
      <c r="BK340" s="86">
        <v>0</v>
      </c>
      <c r="BL340" s="86">
        <v>0</v>
      </c>
      <c r="BM340" s="86">
        <v>0</v>
      </c>
      <c r="BN340" s="86" t="s">
        <v>6</v>
      </c>
      <c r="BO340" s="86" t="s">
        <v>6</v>
      </c>
      <c r="BP340" s="86">
        <v>68.477999999999994</v>
      </c>
      <c r="BS340" s="98">
        <v>0</v>
      </c>
      <c r="BT340" s="98">
        <v>0</v>
      </c>
      <c r="BU340" s="98">
        <v>0.92133239872659844</v>
      </c>
      <c r="BV340" s="98">
        <v>7.866760127340168E-2</v>
      </c>
      <c r="BX340" s="98">
        <v>1.0000000000000002</v>
      </c>
    </row>
    <row r="341" spans="1:76" x14ac:dyDescent="0.35">
      <c r="A341" s="96" t="s">
        <v>491</v>
      </c>
      <c r="B341" s="96" t="s">
        <v>494</v>
      </c>
      <c r="C341" s="86">
        <v>0</v>
      </c>
      <c r="D341" s="86">
        <v>0</v>
      </c>
      <c r="E341" s="86">
        <v>0</v>
      </c>
      <c r="F341" s="86">
        <v>0</v>
      </c>
      <c r="G341" s="86">
        <v>0</v>
      </c>
      <c r="H341" s="86">
        <v>0</v>
      </c>
      <c r="I341" s="86">
        <v>0</v>
      </c>
      <c r="J341" s="86">
        <v>0</v>
      </c>
      <c r="K341" s="86">
        <v>0</v>
      </c>
      <c r="L341" s="86">
        <v>0</v>
      </c>
      <c r="M341" s="86">
        <v>0</v>
      </c>
      <c r="N341" s="86">
        <v>0</v>
      </c>
      <c r="O341" s="86">
        <v>0</v>
      </c>
      <c r="P341" s="86">
        <v>0</v>
      </c>
      <c r="Q341" s="86">
        <v>0</v>
      </c>
      <c r="R341" s="86">
        <v>8.5329999999999995</v>
      </c>
      <c r="S341" s="86">
        <v>0</v>
      </c>
      <c r="T341" s="86">
        <v>0</v>
      </c>
      <c r="U341" s="86">
        <v>0</v>
      </c>
      <c r="V341" s="86">
        <v>0</v>
      </c>
      <c r="W341" s="86">
        <v>0</v>
      </c>
      <c r="X341" s="86">
        <v>0</v>
      </c>
      <c r="Y341" s="86">
        <v>0</v>
      </c>
      <c r="Z341" s="86">
        <v>0</v>
      </c>
      <c r="AA341" s="86">
        <v>0</v>
      </c>
      <c r="AB341" s="86">
        <v>0.186</v>
      </c>
      <c r="AC341" s="86">
        <v>0</v>
      </c>
      <c r="AD341" s="86">
        <v>0</v>
      </c>
      <c r="AE341" s="86">
        <v>0</v>
      </c>
      <c r="AF341" s="86">
        <v>0</v>
      </c>
      <c r="AG341" s="86">
        <v>0</v>
      </c>
      <c r="AH341" s="86">
        <v>0</v>
      </c>
      <c r="AI341" s="86">
        <v>0</v>
      </c>
      <c r="AJ341" s="86">
        <v>0</v>
      </c>
      <c r="AK341" s="86">
        <v>0</v>
      </c>
      <c r="AL341" s="86">
        <v>5.74E-2</v>
      </c>
      <c r="AM341" s="86">
        <v>0</v>
      </c>
      <c r="AO341" s="86">
        <v>8.7763999999999989</v>
      </c>
      <c r="AP341" s="86">
        <v>8.7763999999999989</v>
      </c>
      <c r="AQ341" s="86">
        <v>7.53</v>
      </c>
      <c r="AR341" s="86">
        <v>0</v>
      </c>
      <c r="AS341" s="86">
        <v>0</v>
      </c>
      <c r="AT341" s="97">
        <v>0.85798277197939943</v>
      </c>
      <c r="AX341" s="86">
        <v>5.74E-2</v>
      </c>
      <c r="AY341" s="86">
        <v>0</v>
      </c>
      <c r="AZ341" s="86">
        <v>0</v>
      </c>
      <c r="BA341" s="86">
        <v>8.5329999999999995</v>
      </c>
      <c r="BC341" s="86">
        <v>8.7189999999999994</v>
      </c>
      <c r="BF341" s="86">
        <v>0</v>
      </c>
      <c r="BG341" s="86">
        <v>0</v>
      </c>
      <c r="BH341" s="86">
        <v>8.7189999999999994</v>
      </c>
      <c r="BI341" s="86">
        <v>0</v>
      </c>
      <c r="BJ341" s="86">
        <v>5.74E-2</v>
      </c>
      <c r="BK341" s="86">
        <v>0</v>
      </c>
      <c r="BL341" s="86">
        <v>0</v>
      </c>
      <c r="BM341" s="86">
        <v>0</v>
      </c>
      <c r="BN341" s="86" t="s">
        <v>6</v>
      </c>
      <c r="BO341" s="86" t="s">
        <v>6</v>
      </c>
      <c r="BP341" s="86">
        <v>8.7763999999999989</v>
      </c>
      <c r="BS341" s="98">
        <v>0</v>
      </c>
      <c r="BT341" s="98">
        <v>0</v>
      </c>
      <c r="BU341" s="98">
        <v>1</v>
      </c>
      <c r="BV341" s="98">
        <v>0</v>
      </c>
      <c r="BX341" s="98">
        <v>1</v>
      </c>
    </row>
    <row r="342" spans="1:76" x14ac:dyDescent="0.35">
      <c r="A342" s="96" t="s">
        <v>495</v>
      </c>
      <c r="B342" s="96" t="s">
        <v>496</v>
      </c>
      <c r="C342" s="86">
        <v>0</v>
      </c>
      <c r="D342" s="86">
        <v>1.6E-2</v>
      </c>
      <c r="E342" s="86">
        <v>0</v>
      </c>
      <c r="F342" s="86">
        <v>0</v>
      </c>
      <c r="G342" s="86">
        <v>0</v>
      </c>
      <c r="H342" s="86">
        <v>0</v>
      </c>
      <c r="I342" s="86">
        <v>0</v>
      </c>
      <c r="J342" s="86">
        <v>0</v>
      </c>
      <c r="K342" s="86">
        <v>0</v>
      </c>
      <c r="L342" s="86">
        <v>1.4670000000000001</v>
      </c>
      <c r="M342" s="86">
        <v>5.5510000000000002</v>
      </c>
      <c r="N342" s="86">
        <v>13.003</v>
      </c>
      <c r="O342" s="86">
        <v>0</v>
      </c>
      <c r="P342" s="86">
        <v>0</v>
      </c>
      <c r="Q342" s="86">
        <v>0</v>
      </c>
      <c r="R342" s="86">
        <v>0</v>
      </c>
      <c r="S342" s="86">
        <v>0</v>
      </c>
      <c r="T342" s="86">
        <v>0</v>
      </c>
      <c r="U342" s="86">
        <v>0</v>
      </c>
      <c r="V342" s="86">
        <v>0</v>
      </c>
      <c r="W342" s="86">
        <v>0</v>
      </c>
      <c r="X342" s="86">
        <v>0</v>
      </c>
      <c r="Y342" s="86">
        <v>0</v>
      </c>
      <c r="Z342" s="86">
        <v>0</v>
      </c>
      <c r="AA342" s="86">
        <v>0</v>
      </c>
      <c r="AB342" s="86">
        <v>0</v>
      </c>
      <c r="AC342" s="86">
        <v>0</v>
      </c>
      <c r="AD342" s="86">
        <v>0</v>
      </c>
      <c r="AE342" s="86">
        <v>0</v>
      </c>
      <c r="AF342" s="86">
        <v>0</v>
      </c>
      <c r="AG342" s="86">
        <v>0</v>
      </c>
      <c r="AH342" s="86">
        <v>0</v>
      </c>
      <c r="AI342" s="86">
        <v>0</v>
      </c>
      <c r="AJ342" s="86">
        <v>0</v>
      </c>
      <c r="AK342" s="86">
        <v>0</v>
      </c>
      <c r="AL342" s="86">
        <v>0.40022999999999997</v>
      </c>
      <c r="AM342" s="86">
        <v>0</v>
      </c>
      <c r="AO342" s="86">
        <v>20.43723</v>
      </c>
      <c r="AP342" s="86">
        <v>20.43723</v>
      </c>
      <c r="AQ342" s="86">
        <v>13.340999999999999</v>
      </c>
      <c r="AR342" s="86">
        <v>0</v>
      </c>
      <c r="AS342" s="86">
        <v>0</v>
      </c>
      <c r="AT342" s="97">
        <v>0.65277926607470771</v>
      </c>
      <c r="AX342" s="86">
        <v>0.40022999999999997</v>
      </c>
      <c r="AY342" s="86">
        <v>0</v>
      </c>
      <c r="AZ342" s="86">
        <v>18.554000000000002</v>
      </c>
      <c r="BA342" s="86">
        <v>0</v>
      </c>
      <c r="BC342" s="86">
        <v>20.021000000000001</v>
      </c>
      <c r="BF342" s="86">
        <v>1.6E-2</v>
      </c>
      <c r="BG342" s="86">
        <v>0</v>
      </c>
      <c r="BH342" s="86">
        <v>18.554000000000002</v>
      </c>
      <c r="BI342" s="86">
        <v>1.4670000000000001</v>
      </c>
      <c r="BJ342" s="86">
        <v>0.40022999999999997</v>
      </c>
      <c r="BK342" s="86">
        <v>0.55000000000000004</v>
      </c>
      <c r="BL342" s="86">
        <v>0.3206</v>
      </c>
      <c r="BM342" s="86">
        <v>0</v>
      </c>
      <c r="BN342" s="86" t="s">
        <v>6</v>
      </c>
      <c r="BO342" s="86" t="s">
        <v>6</v>
      </c>
      <c r="BP342" s="86">
        <v>20.43723</v>
      </c>
      <c r="BS342" s="98">
        <v>1.1553742850670077E-2</v>
      </c>
      <c r="BT342" s="98">
        <v>6.2784309811065387E-3</v>
      </c>
      <c r="BU342" s="98">
        <v>0.91038706135811953</v>
      </c>
      <c r="BV342" s="98">
        <v>7.1780764810103925E-2</v>
      </c>
      <c r="BX342" s="98">
        <v>1</v>
      </c>
    </row>
    <row r="343" spans="1:76" x14ac:dyDescent="0.35">
      <c r="A343" s="96" t="s">
        <v>497</v>
      </c>
      <c r="B343" s="96" t="s">
        <v>498</v>
      </c>
      <c r="C343" s="86">
        <v>0</v>
      </c>
      <c r="D343" s="86">
        <v>0.31</v>
      </c>
      <c r="E343" s="86">
        <v>0</v>
      </c>
      <c r="F343" s="86">
        <v>0</v>
      </c>
      <c r="G343" s="86">
        <v>0</v>
      </c>
      <c r="H343" s="86">
        <v>0</v>
      </c>
      <c r="I343" s="86">
        <v>0</v>
      </c>
      <c r="J343" s="86">
        <v>0</v>
      </c>
      <c r="K343" s="86">
        <v>0</v>
      </c>
      <c r="L343" s="86">
        <v>0</v>
      </c>
      <c r="M343" s="86">
        <v>12.515599999999999</v>
      </c>
      <c r="N343" s="86">
        <v>85.780100000000004</v>
      </c>
      <c r="O343" s="86">
        <v>1.9065700000000001</v>
      </c>
      <c r="P343" s="86">
        <v>0</v>
      </c>
      <c r="Q343" s="86">
        <v>0.27662199999999998</v>
      </c>
      <c r="R343" s="86">
        <v>0</v>
      </c>
      <c r="S343" s="86">
        <v>0</v>
      </c>
      <c r="T343" s="86">
        <v>0</v>
      </c>
      <c r="U343" s="86">
        <v>0</v>
      </c>
      <c r="V343" s="86">
        <v>0</v>
      </c>
      <c r="W343" s="86">
        <v>0</v>
      </c>
      <c r="X343" s="86">
        <v>0</v>
      </c>
      <c r="Y343" s="86">
        <v>0</v>
      </c>
      <c r="Z343" s="86">
        <v>0</v>
      </c>
      <c r="AA343" s="86">
        <v>0</v>
      </c>
      <c r="AB343" s="86">
        <v>0</v>
      </c>
      <c r="AC343" s="86">
        <v>0</v>
      </c>
      <c r="AD343" s="86">
        <v>0</v>
      </c>
      <c r="AE343" s="86">
        <v>0</v>
      </c>
      <c r="AF343" s="86">
        <v>0</v>
      </c>
      <c r="AG343" s="86">
        <v>0</v>
      </c>
      <c r="AH343" s="86">
        <v>0</v>
      </c>
      <c r="AI343" s="86">
        <v>27.966999999999999</v>
      </c>
      <c r="AJ343" s="86">
        <v>0</v>
      </c>
      <c r="AK343" s="86">
        <v>0</v>
      </c>
      <c r="AL343" s="86">
        <v>5.16</v>
      </c>
      <c r="AM343" s="86">
        <v>0</v>
      </c>
      <c r="AO343" s="86">
        <v>133.91589200000001</v>
      </c>
      <c r="AP343" s="86">
        <v>133.91589200000001</v>
      </c>
      <c r="AQ343" s="86">
        <v>119.94799999999999</v>
      </c>
      <c r="AR343" s="86">
        <v>0</v>
      </c>
      <c r="AS343" s="86">
        <v>0</v>
      </c>
      <c r="AT343" s="97">
        <v>0.89569653167078911</v>
      </c>
      <c r="AX343" s="86">
        <v>5.16</v>
      </c>
      <c r="AY343" s="86">
        <v>0</v>
      </c>
      <c r="AZ343" s="86">
        <v>100.47889200000002</v>
      </c>
      <c r="BA343" s="86">
        <v>0</v>
      </c>
      <c r="BC343" s="86">
        <v>100.47889200000002</v>
      </c>
      <c r="BF343" s="86">
        <v>0.31</v>
      </c>
      <c r="BG343" s="86">
        <v>0</v>
      </c>
      <c r="BH343" s="86">
        <v>100.47889200000002</v>
      </c>
      <c r="BI343" s="86">
        <v>27.966999999999999</v>
      </c>
      <c r="BJ343" s="86">
        <v>5.16</v>
      </c>
      <c r="BK343" s="86">
        <v>0</v>
      </c>
      <c r="BL343" s="86">
        <v>0</v>
      </c>
      <c r="BM343" s="86">
        <v>0</v>
      </c>
      <c r="BN343" s="86" t="s">
        <v>6</v>
      </c>
      <c r="BO343" s="86" t="s">
        <v>6</v>
      </c>
      <c r="BP343" s="86">
        <v>133.91589200000001</v>
      </c>
      <c r="BS343" s="98">
        <v>2.3148858240066082E-3</v>
      </c>
      <c r="BT343" s="98">
        <v>0</v>
      </c>
      <c r="BU343" s="98">
        <v>0.78884507598246822</v>
      </c>
      <c r="BV343" s="98">
        <v>0.2088400381935252</v>
      </c>
      <c r="BX343" s="98">
        <v>1</v>
      </c>
    </row>
    <row r="344" spans="1:76" x14ac:dyDescent="0.35">
      <c r="A344" s="96" t="s">
        <v>499</v>
      </c>
      <c r="B344" s="96" t="s">
        <v>500</v>
      </c>
      <c r="C344" s="86">
        <v>0</v>
      </c>
      <c r="D344" s="86">
        <v>0</v>
      </c>
      <c r="E344" s="86">
        <v>0</v>
      </c>
      <c r="F344" s="86">
        <v>0</v>
      </c>
      <c r="G344" s="86">
        <v>0</v>
      </c>
      <c r="H344" s="86">
        <v>0</v>
      </c>
      <c r="I344" s="86">
        <v>0</v>
      </c>
      <c r="J344" s="86">
        <v>8</v>
      </c>
      <c r="K344" s="86">
        <v>0</v>
      </c>
      <c r="L344" s="86">
        <v>0</v>
      </c>
      <c r="M344" s="86">
        <v>0</v>
      </c>
      <c r="N344" s="86">
        <v>0</v>
      </c>
      <c r="O344" s="86">
        <v>0</v>
      </c>
      <c r="P344" s="86">
        <v>0</v>
      </c>
      <c r="Q344" s="86">
        <v>0</v>
      </c>
      <c r="R344" s="86">
        <v>0</v>
      </c>
      <c r="S344" s="86">
        <v>0</v>
      </c>
      <c r="T344" s="86">
        <v>0</v>
      </c>
      <c r="U344" s="86">
        <v>0</v>
      </c>
      <c r="V344" s="86">
        <v>0</v>
      </c>
      <c r="W344" s="86">
        <v>0</v>
      </c>
      <c r="X344" s="86">
        <v>1.4999999999999999E-2</v>
      </c>
      <c r="Y344" s="86">
        <v>0</v>
      </c>
      <c r="Z344" s="86">
        <v>0</v>
      </c>
      <c r="AA344" s="86">
        <v>0</v>
      </c>
      <c r="AB344" s="86">
        <v>0</v>
      </c>
      <c r="AC344" s="86">
        <v>0</v>
      </c>
      <c r="AD344" s="86">
        <v>0</v>
      </c>
      <c r="AE344" s="86">
        <v>0</v>
      </c>
      <c r="AF344" s="86">
        <v>0</v>
      </c>
      <c r="AG344" s="86">
        <v>0</v>
      </c>
      <c r="AH344" s="86">
        <v>0</v>
      </c>
      <c r="AI344" s="86">
        <v>0</v>
      </c>
      <c r="AJ344" s="86">
        <v>0</v>
      </c>
      <c r="AK344" s="86">
        <v>0</v>
      </c>
      <c r="AL344" s="86">
        <v>0.13300000000000001</v>
      </c>
      <c r="AM344" s="86">
        <v>96.897999999999996</v>
      </c>
      <c r="AO344" s="86">
        <v>8.1479999999999997</v>
      </c>
      <c r="AP344" s="86">
        <v>105.04599999999999</v>
      </c>
      <c r="AQ344" s="86">
        <v>88.5</v>
      </c>
      <c r="AR344" s="86">
        <v>0</v>
      </c>
      <c r="AS344" s="86">
        <v>0</v>
      </c>
      <c r="AT344" s="97">
        <v>0.84248805285303585</v>
      </c>
      <c r="AX344" s="86">
        <v>0.13300000000000001</v>
      </c>
      <c r="AY344" s="86">
        <v>0</v>
      </c>
      <c r="AZ344" s="86">
        <v>0</v>
      </c>
      <c r="BA344" s="86">
        <v>0</v>
      </c>
      <c r="BC344" s="86">
        <v>1.4999999999999999E-2</v>
      </c>
      <c r="BF344" s="86">
        <v>0</v>
      </c>
      <c r="BG344" s="86">
        <v>0</v>
      </c>
      <c r="BH344" s="86">
        <v>0</v>
      </c>
      <c r="BI344" s="86">
        <v>8.0150000000000006</v>
      </c>
      <c r="BJ344" s="86">
        <v>0.13300000000000001</v>
      </c>
      <c r="BK344" s="86">
        <v>0</v>
      </c>
      <c r="BL344" s="86">
        <v>0</v>
      </c>
      <c r="BM344" s="86">
        <v>96.897999999999996</v>
      </c>
      <c r="BN344" s="86">
        <v>0.54</v>
      </c>
      <c r="BO344" s="86" t="s">
        <v>6</v>
      </c>
      <c r="BP344" s="86">
        <v>105.04599999999999</v>
      </c>
      <c r="BS344" s="98">
        <v>4.9811434990385166E-3</v>
      </c>
      <c r="BT344" s="98">
        <v>0.91745283780439058</v>
      </c>
      <c r="BU344" s="98">
        <v>1.2661119890333759E-3</v>
      </c>
      <c r="BV344" s="98">
        <v>7.6299906707537668E-2</v>
      </c>
      <c r="BX344" s="98">
        <v>1.0000000000000002</v>
      </c>
    </row>
    <row r="345" spans="1:76" x14ac:dyDescent="0.35">
      <c r="A345" s="96" t="s">
        <v>501</v>
      </c>
      <c r="B345" s="96" t="s">
        <v>502</v>
      </c>
      <c r="C345" s="86">
        <v>0</v>
      </c>
      <c r="D345" s="86">
        <v>0.44</v>
      </c>
      <c r="E345" s="86">
        <v>0</v>
      </c>
      <c r="F345" s="86">
        <v>0</v>
      </c>
      <c r="G345" s="86">
        <v>0</v>
      </c>
      <c r="H345" s="86">
        <v>0</v>
      </c>
      <c r="I345" s="86">
        <v>0</v>
      </c>
      <c r="J345" s="86">
        <v>0</v>
      </c>
      <c r="K345" s="86">
        <v>0</v>
      </c>
      <c r="L345" s="86">
        <v>0</v>
      </c>
      <c r="M345" s="86">
        <v>0</v>
      </c>
      <c r="N345" s="86">
        <v>234.15299999999999</v>
      </c>
      <c r="O345" s="86">
        <v>0</v>
      </c>
      <c r="P345" s="86">
        <v>0</v>
      </c>
      <c r="Q345" s="86">
        <v>0</v>
      </c>
      <c r="R345" s="86">
        <v>0</v>
      </c>
      <c r="S345" s="86">
        <v>0</v>
      </c>
      <c r="T345" s="86">
        <v>0</v>
      </c>
      <c r="U345" s="86">
        <v>0</v>
      </c>
      <c r="V345" s="86">
        <v>0</v>
      </c>
      <c r="W345" s="86">
        <v>16.899999999999999</v>
      </c>
      <c r="X345" s="86">
        <v>0</v>
      </c>
      <c r="Y345" s="86">
        <v>0</v>
      </c>
      <c r="Z345" s="86">
        <v>0</v>
      </c>
      <c r="AA345" s="86">
        <v>0</v>
      </c>
      <c r="AB345" s="86">
        <v>0</v>
      </c>
      <c r="AC345" s="86">
        <v>0</v>
      </c>
      <c r="AD345" s="86">
        <v>0</v>
      </c>
      <c r="AE345" s="86">
        <v>0</v>
      </c>
      <c r="AF345" s="86">
        <v>0</v>
      </c>
      <c r="AG345" s="86">
        <v>0</v>
      </c>
      <c r="AH345" s="86">
        <v>0</v>
      </c>
      <c r="AI345" s="86">
        <v>47.1</v>
      </c>
      <c r="AJ345" s="86">
        <v>0</v>
      </c>
      <c r="AK345" s="86">
        <v>0</v>
      </c>
      <c r="AL345" s="86">
        <v>6.8777100000000004</v>
      </c>
      <c r="AM345" s="86">
        <v>80.38</v>
      </c>
      <c r="AO345" s="86">
        <v>305.47071</v>
      </c>
      <c r="AP345" s="86">
        <v>385.85070999999999</v>
      </c>
      <c r="AQ345" s="86">
        <v>306.2</v>
      </c>
      <c r="AR345" s="86">
        <v>0</v>
      </c>
      <c r="AS345" s="86">
        <v>1.31</v>
      </c>
      <c r="AT345" s="97">
        <v>0.7935711716067595</v>
      </c>
      <c r="AX345" s="86">
        <v>6.8777100000000004</v>
      </c>
      <c r="AY345" s="86">
        <v>0</v>
      </c>
      <c r="AZ345" s="86">
        <v>234.15299999999999</v>
      </c>
      <c r="BA345" s="86">
        <v>0</v>
      </c>
      <c r="BC345" s="86">
        <v>251.053</v>
      </c>
      <c r="BF345" s="86">
        <v>0.44</v>
      </c>
      <c r="BG345" s="86">
        <v>0</v>
      </c>
      <c r="BH345" s="86">
        <v>251.053</v>
      </c>
      <c r="BI345" s="86">
        <v>47.1</v>
      </c>
      <c r="BJ345" s="86">
        <v>6.8777100000000004</v>
      </c>
      <c r="BK345" s="86">
        <v>0</v>
      </c>
      <c r="BL345" s="86">
        <v>0</v>
      </c>
      <c r="BM345" s="86">
        <v>80.38</v>
      </c>
      <c r="BN345" s="86">
        <v>0</v>
      </c>
      <c r="BO345" s="86">
        <v>80.38</v>
      </c>
      <c r="BP345" s="86">
        <v>385.85070999999999</v>
      </c>
      <c r="BS345" s="98">
        <v>1.140337411845115E-3</v>
      </c>
      <c r="BT345" s="98">
        <v>0</v>
      </c>
      <c r="BU345" s="98">
        <v>0.66847281426539296</v>
      </c>
      <c r="BV345" s="98">
        <v>0.33038684832276188</v>
      </c>
      <c r="BX345" s="98">
        <v>1</v>
      </c>
    </row>
    <row r="346" spans="1:76" x14ac:dyDescent="0.35">
      <c r="A346" s="96" t="s">
        <v>503</v>
      </c>
      <c r="B346" s="96" t="s">
        <v>504</v>
      </c>
      <c r="C346" s="86">
        <v>0</v>
      </c>
      <c r="D346" s="86">
        <v>0</v>
      </c>
      <c r="E346" s="86">
        <v>0</v>
      </c>
      <c r="F346" s="86">
        <v>0</v>
      </c>
      <c r="G346" s="86">
        <v>0</v>
      </c>
      <c r="H346" s="86">
        <v>0</v>
      </c>
      <c r="I346" s="86">
        <v>0</v>
      </c>
      <c r="J346" s="86">
        <v>0</v>
      </c>
      <c r="K346" s="86">
        <v>0</v>
      </c>
      <c r="L346" s="86">
        <v>0</v>
      </c>
      <c r="M346" s="86">
        <v>0</v>
      </c>
      <c r="N346" s="86">
        <v>0</v>
      </c>
      <c r="O346" s="86">
        <v>0</v>
      </c>
      <c r="P346" s="86">
        <v>0</v>
      </c>
      <c r="Q346" s="86">
        <v>4.0659999999999998</v>
      </c>
      <c r="R346" s="86">
        <v>1.6319999999999999</v>
      </c>
      <c r="S346" s="86">
        <v>0</v>
      </c>
      <c r="T346" s="86">
        <v>0</v>
      </c>
      <c r="U346" s="86">
        <v>0</v>
      </c>
      <c r="V346" s="86">
        <v>0</v>
      </c>
      <c r="W346" s="86">
        <v>0.157</v>
      </c>
      <c r="X346" s="86">
        <v>0</v>
      </c>
      <c r="Y346" s="86">
        <v>0</v>
      </c>
      <c r="Z346" s="86">
        <v>0</v>
      </c>
      <c r="AA346" s="86">
        <v>0</v>
      </c>
      <c r="AB346" s="86">
        <v>0</v>
      </c>
      <c r="AC346" s="86">
        <v>0</v>
      </c>
      <c r="AD346" s="86">
        <v>0</v>
      </c>
      <c r="AE346" s="86">
        <v>0</v>
      </c>
      <c r="AF346" s="86">
        <v>0</v>
      </c>
      <c r="AG346" s="86">
        <v>0</v>
      </c>
      <c r="AH346" s="86">
        <v>0</v>
      </c>
      <c r="AI346" s="86">
        <v>0</v>
      </c>
      <c r="AJ346" s="86">
        <v>0</v>
      </c>
      <c r="AK346" s="86">
        <v>0</v>
      </c>
      <c r="AL346" s="86">
        <v>0.6794</v>
      </c>
      <c r="AM346" s="86">
        <v>0</v>
      </c>
      <c r="AO346" s="86">
        <v>6.5343999999999998</v>
      </c>
      <c r="AP346" s="86">
        <v>6.5343999999999998</v>
      </c>
      <c r="AQ346" s="86">
        <v>4.3499999999999996</v>
      </c>
      <c r="AR346" s="86">
        <v>0</v>
      </c>
      <c r="AS346" s="86">
        <v>0</v>
      </c>
      <c r="AT346" s="97">
        <v>0.66570763956904988</v>
      </c>
      <c r="AX346" s="86">
        <v>0.6794</v>
      </c>
      <c r="AY346" s="86">
        <v>0</v>
      </c>
      <c r="AZ346" s="86">
        <v>4.0659999999999998</v>
      </c>
      <c r="BA346" s="86">
        <v>1.6319999999999999</v>
      </c>
      <c r="BC346" s="86">
        <v>5.8549999999999995</v>
      </c>
      <c r="BF346" s="86">
        <v>0</v>
      </c>
      <c r="BG346" s="86">
        <v>0</v>
      </c>
      <c r="BH346" s="86">
        <v>5.8549999999999995</v>
      </c>
      <c r="BI346" s="86">
        <v>0</v>
      </c>
      <c r="BJ346" s="86">
        <v>0.6794</v>
      </c>
      <c r="BK346" s="86">
        <v>0</v>
      </c>
      <c r="BL346" s="86">
        <v>0</v>
      </c>
      <c r="BM346" s="86">
        <v>0</v>
      </c>
      <c r="BN346" s="86" t="s">
        <v>6</v>
      </c>
      <c r="BO346" s="86" t="s">
        <v>6</v>
      </c>
      <c r="BP346" s="86">
        <v>6.5343999999999998</v>
      </c>
      <c r="BS346" s="98">
        <v>0</v>
      </c>
      <c r="BT346" s="98">
        <v>0</v>
      </c>
      <c r="BU346" s="98">
        <v>1</v>
      </c>
      <c r="BV346" s="98">
        <v>0</v>
      </c>
      <c r="BX346" s="98">
        <v>1</v>
      </c>
    </row>
    <row r="347" spans="1:76" x14ac:dyDescent="0.35">
      <c r="A347" s="96" t="s">
        <v>503</v>
      </c>
      <c r="B347" s="96" t="s">
        <v>505</v>
      </c>
      <c r="C347" s="86">
        <v>0</v>
      </c>
      <c r="D347" s="86">
        <v>0</v>
      </c>
      <c r="E347" s="86">
        <v>0</v>
      </c>
      <c r="F347" s="86">
        <v>0</v>
      </c>
      <c r="G347" s="86">
        <v>0</v>
      </c>
      <c r="H347" s="86">
        <v>0</v>
      </c>
      <c r="I347" s="86">
        <v>0</v>
      </c>
      <c r="J347" s="86">
        <v>0</v>
      </c>
      <c r="K347" s="86">
        <v>0</v>
      </c>
      <c r="L347" s="86">
        <v>0</v>
      </c>
      <c r="M347" s="86">
        <v>0</v>
      </c>
      <c r="N347" s="86">
        <v>0</v>
      </c>
      <c r="O347" s="86">
        <v>0</v>
      </c>
      <c r="P347" s="86">
        <v>6.8730000000000002</v>
      </c>
      <c r="Q347" s="86">
        <v>0</v>
      </c>
      <c r="R347" s="86">
        <v>1.7150000000000001</v>
      </c>
      <c r="S347" s="86">
        <v>0</v>
      </c>
      <c r="T347" s="86">
        <v>0</v>
      </c>
      <c r="U347" s="86">
        <v>0</v>
      </c>
      <c r="V347" s="86">
        <v>0</v>
      </c>
      <c r="W347" s="86">
        <v>0.22900000000000001</v>
      </c>
      <c r="X347" s="86">
        <v>0</v>
      </c>
      <c r="Y347" s="86">
        <v>0</v>
      </c>
      <c r="Z347" s="86">
        <v>0</v>
      </c>
      <c r="AA347" s="86">
        <v>0</v>
      </c>
      <c r="AB347" s="86">
        <v>0</v>
      </c>
      <c r="AC347" s="86">
        <v>0</v>
      </c>
      <c r="AD347" s="86">
        <v>0</v>
      </c>
      <c r="AE347" s="86">
        <v>0</v>
      </c>
      <c r="AF347" s="86">
        <v>0</v>
      </c>
      <c r="AG347" s="86">
        <v>0</v>
      </c>
      <c r="AH347" s="86">
        <v>0</v>
      </c>
      <c r="AI347" s="86">
        <v>0</v>
      </c>
      <c r="AJ347" s="86">
        <v>0</v>
      </c>
      <c r="AK347" s="86">
        <v>0</v>
      </c>
      <c r="AL347" s="86">
        <v>0.10768999999999999</v>
      </c>
      <c r="AM347" s="86">
        <v>0</v>
      </c>
      <c r="AO347" s="86">
        <v>8.92469</v>
      </c>
      <c r="AP347" s="86">
        <v>8.92469</v>
      </c>
      <c r="AQ347" s="86">
        <v>6.88</v>
      </c>
      <c r="AR347" s="86">
        <v>0</v>
      </c>
      <c r="AS347" s="86">
        <v>0</v>
      </c>
      <c r="AT347" s="97">
        <v>0.77089512352810008</v>
      </c>
      <c r="AX347" s="86">
        <v>0.10768999999999999</v>
      </c>
      <c r="AY347" s="86">
        <v>0</v>
      </c>
      <c r="AZ347" s="86">
        <v>6.8730000000000002</v>
      </c>
      <c r="BA347" s="86">
        <v>1.7150000000000001</v>
      </c>
      <c r="BC347" s="86">
        <v>8.8170000000000002</v>
      </c>
      <c r="BF347" s="86">
        <v>0</v>
      </c>
      <c r="BG347" s="86">
        <v>0</v>
      </c>
      <c r="BH347" s="86">
        <v>8.8170000000000002</v>
      </c>
      <c r="BI347" s="86">
        <v>0</v>
      </c>
      <c r="BJ347" s="86">
        <v>0.10768999999999999</v>
      </c>
      <c r="BK347" s="86">
        <v>0</v>
      </c>
      <c r="BL347" s="86">
        <v>0</v>
      </c>
      <c r="BM347" s="86">
        <v>0</v>
      </c>
      <c r="BN347" s="86" t="s">
        <v>6</v>
      </c>
      <c r="BO347" s="86" t="s">
        <v>6</v>
      </c>
      <c r="BP347" s="86">
        <v>8.92469</v>
      </c>
      <c r="BS347" s="98">
        <v>0</v>
      </c>
      <c r="BT347" s="98">
        <v>0</v>
      </c>
      <c r="BU347" s="98">
        <v>1</v>
      </c>
      <c r="BV347" s="98">
        <v>0</v>
      </c>
      <c r="BX347" s="98">
        <v>1</v>
      </c>
    </row>
    <row r="348" spans="1:76" x14ac:dyDescent="0.35">
      <c r="A348" s="96" t="s">
        <v>503</v>
      </c>
      <c r="B348" s="96" t="s">
        <v>506</v>
      </c>
      <c r="C348" s="86">
        <v>0</v>
      </c>
      <c r="D348" s="86">
        <v>0.220412</v>
      </c>
      <c r="E348" s="86">
        <v>0</v>
      </c>
      <c r="F348" s="86">
        <v>0</v>
      </c>
      <c r="G348" s="86">
        <v>0</v>
      </c>
      <c r="H348" s="86">
        <v>0</v>
      </c>
      <c r="I348" s="86">
        <v>192.41900000000001</v>
      </c>
      <c r="J348" s="86">
        <v>0</v>
      </c>
      <c r="K348" s="86">
        <v>0</v>
      </c>
      <c r="L348" s="86">
        <v>3.5520900000000002</v>
      </c>
      <c r="M348" s="86">
        <v>0</v>
      </c>
      <c r="N348" s="86">
        <v>0</v>
      </c>
      <c r="O348" s="86">
        <v>0</v>
      </c>
      <c r="P348" s="86">
        <v>78.673000000000002</v>
      </c>
      <c r="Q348" s="86">
        <v>0</v>
      </c>
      <c r="R348" s="86">
        <v>0</v>
      </c>
      <c r="S348" s="86">
        <v>0</v>
      </c>
      <c r="T348" s="86">
        <v>0</v>
      </c>
      <c r="U348" s="86">
        <v>0</v>
      </c>
      <c r="V348" s="86">
        <v>0</v>
      </c>
      <c r="W348" s="86">
        <v>1.155</v>
      </c>
      <c r="X348" s="86">
        <v>0</v>
      </c>
      <c r="Y348" s="86">
        <v>0</v>
      </c>
      <c r="Z348" s="86">
        <v>0.432</v>
      </c>
      <c r="AA348" s="86">
        <v>0</v>
      </c>
      <c r="AB348" s="86">
        <v>0</v>
      </c>
      <c r="AC348" s="86">
        <v>0</v>
      </c>
      <c r="AD348" s="86">
        <v>0</v>
      </c>
      <c r="AE348" s="86">
        <v>0</v>
      </c>
      <c r="AF348" s="86">
        <v>0</v>
      </c>
      <c r="AG348" s="86">
        <v>0</v>
      </c>
      <c r="AH348" s="86">
        <v>0</v>
      </c>
      <c r="AI348" s="86">
        <v>60.51</v>
      </c>
      <c r="AJ348" s="86">
        <v>0</v>
      </c>
      <c r="AK348" s="86">
        <v>0</v>
      </c>
      <c r="AL348" s="86">
        <v>11.3032</v>
      </c>
      <c r="AM348" s="86">
        <v>0</v>
      </c>
      <c r="AO348" s="86">
        <v>348.264702</v>
      </c>
      <c r="AP348" s="86">
        <v>348.264702</v>
      </c>
      <c r="AQ348" s="86">
        <v>304.98</v>
      </c>
      <c r="AR348" s="86">
        <v>0</v>
      </c>
      <c r="AS348" s="86">
        <v>0</v>
      </c>
      <c r="AT348" s="97">
        <v>0.87571320966085164</v>
      </c>
      <c r="AX348" s="86">
        <v>11.3032</v>
      </c>
      <c r="AY348" s="86">
        <v>0</v>
      </c>
      <c r="AZ348" s="86">
        <v>78.673000000000002</v>
      </c>
      <c r="BA348" s="86">
        <v>0</v>
      </c>
      <c r="BC348" s="86">
        <v>83.812090000000012</v>
      </c>
      <c r="BF348" s="86">
        <v>0.220412</v>
      </c>
      <c r="BG348" s="86">
        <v>0</v>
      </c>
      <c r="BH348" s="86">
        <v>80.260000000000005</v>
      </c>
      <c r="BI348" s="86">
        <v>256.48108999999999</v>
      </c>
      <c r="BJ348" s="86">
        <v>11.3032</v>
      </c>
      <c r="BK348" s="86">
        <v>0</v>
      </c>
      <c r="BL348" s="86">
        <v>0</v>
      </c>
      <c r="BM348" s="86">
        <v>0</v>
      </c>
      <c r="BN348" s="86" t="s">
        <v>6</v>
      </c>
      <c r="BO348" s="86">
        <v>0</v>
      </c>
      <c r="BP348" s="86">
        <v>348.264702</v>
      </c>
      <c r="BS348" s="98">
        <v>6.3288641867587255E-4</v>
      </c>
      <c r="BT348" s="98">
        <v>0</v>
      </c>
      <c r="BU348" s="98">
        <v>0.26291266233463995</v>
      </c>
      <c r="BV348" s="98">
        <v>0.73645445124668418</v>
      </c>
      <c r="BX348" s="98">
        <v>1</v>
      </c>
    </row>
    <row r="349" spans="1:76" x14ac:dyDescent="0.35">
      <c r="A349" s="96" t="s">
        <v>507</v>
      </c>
      <c r="B349" s="96" t="s">
        <v>508</v>
      </c>
      <c r="C349" s="86">
        <v>0</v>
      </c>
      <c r="D349" s="86">
        <v>7.0000000000000007E-2</v>
      </c>
      <c r="E349" s="86">
        <v>0</v>
      </c>
      <c r="F349" s="86">
        <v>0</v>
      </c>
      <c r="G349" s="86">
        <v>0</v>
      </c>
      <c r="H349" s="86">
        <v>0</v>
      </c>
      <c r="I349" s="86">
        <v>0</v>
      </c>
      <c r="J349" s="86">
        <v>0</v>
      </c>
      <c r="K349" s="86">
        <v>0</v>
      </c>
      <c r="L349" s="86">
        <v>0</v>
      </c>
      <c r="M349" s="86">
        <v>0</v>
      </c>
      <c r="N349" s="86">
        <v>0</v>
      </c>
      <c r="O349" s="86">
        <v>0</v>
      </c>
      <c r="P349" s="86">
        <v>0</v>
      </c>
      <c r="Q349" s="86">
        <v>0</v>
      </c>
      <c r="R349" s="86">
        <v>2.8948999999999998</v>
      </c>
      <c r="S349" s="86">
        <v>0</v>
      </c>
      <c r="T349" s="86">
        <v>0</v>
      </c>
      <c r="U349" s="86">
        <v>0</v>
      </c>
      <c r="V349" s="86">
        <v>0</v>
      </c>
      <c r="W349" s="86">
        <v>0</v>
      </c>
      <c r="X349" s="86">
        <v>0</v>
      </c>
      <c r="Y349" s="86">
        <v>0</v>
      </c>
      <c r="Z349" s="86">
        <v>0</v>
      </c>
      <c r="AA349" s="86">
        <v>0</v>
      </c>
      <c r="AB349" s="86">
        <v>0</v>
      </c>
      <c r="AC349" s="86">
        <v>0</v>
      </c>
      <c r="AD349" s="86">
        <v>0</v>
      </c>
      <c r="AE349" s="86">
        <v>0</v>
      </c>
      <c r="AF349" s="86">
        <v>0</v>
      </c>
      <c r="AG349" s="86">
        <v>0</v>
      </c>
      <c r="AH349" s="86">
        <v>0</v>
      </c>
      <c r="AI349" s="86">
        <v>0</v>
      </c>
      <c r="AJ349" s="86">
        <v>0</v>
      </c>
      <c r="AK349" s="86">
        <v>0</v>
      </c>
      <c r="AL349" s="86">
        <v>2.6027000000000002E-2</v>
      </c>
      <c r="AM349" s="86">
        <v>0</v>
      </c>
      <c r="AO349" s="86">
        <v>2.9909269999999997</v>
      </c>
      <c r="AP349" s="86">
        <v>2.9909269999999997</v>
      </c>
      <c r="AQ349" s="86">
        <v>2.2360000000000002</v>
      </c>
      <c r="AR349" s="86">
        <v>0</v>
      </c>
      <c r="AS349" s="86">
        <v>0</v>
      </c>
      <c r="AT349" s="97">
        <v>0.74759430771797519</v>
      </c>
      <c r="AX349" s="86">
        <v>2.6027000000000002E-2</v>
      </c>
      <c r="AY349" s="86">
        <v>0</v>
      </c>
      <c r="AZ349" s="86">
        <v>0</v>
      </c>
      <c r="BA349" s="86">
        <v>2.8948999999999998</v>
      </c>
      <c r="BC349" s="86">
        <v>2.8948999999999998</v>
      </c>
      <c r="BF349" s="86">
        <v>7.0000000000000007E-2</v>
      </c>
      <c r="BG349" s="86">
        <v>0</v>
      </c>
      <c r="BH349" s="86">
        <v>2.8948999999999998</v>
      </c>
      <c r="BI349" s="86">
        <v>0</v>
      </c>
      <c r="BJ349" s="86">
        <v>2.6027000000000002E-2</v>
      </c>
      <c r="BK349" s="86">
        <v>0</v>
      </c>
      <c r="BL349" s="86">
        <v>0</v>
      </c>
      <c r="BM349" s="86">
        <v>0</v>
      </c>
      <c r="BN349" s="86" t="s">
        <v>6</v>
      </c>
      <c r="BO349" s="86" t="s">
        <v>6</v>
      </c>
      <c r="BP349" s="86">
        <v>2.9909269999999997</v>
      </c>
      <c r="BS349" s="98">
        <v>2.3404115179006379E-2</v>
      </c>
      <c r="BT349" s="98">
        <v>0</v>
      </c>
      <c r="BU349" s="98">
        <v>0.97659588482099369</v>
      </c>
      <c r="BV349" s="98">
        <v>0</v>
      </c>
      <c r="BX349" s="98">
        <v>1</v>
      </c>
    </row>
    <row r="350" spans="1:76" x14ac:dyDescent="0.35">
      <c r="A350" s="96" t="s">
        <v>507</v>
      </c>
      <c r="B350" s="96" t="s">
        <v>509</v>
      </c>
      <c r="C350" s="86">
        <v>0</v>
      </c>
      <c r="D350" s="86">
        <v>0</v>
      </c>
      <c r="E350" s="86">
        <v>0</v>
      </c>
      <c r="F350" s="86">
        <v>0</v>
      </c>
      <c r="G350" s="86">
        <v>0</v>
      </c>
      <c r="H350" s="86">
        <v>0</v>
      </c>
      <c r="I350" s="86">
        <v>0</v>
      </c>
      <c r="J350" s="86">
        <v>0</v>
      </c>
      <c r="K350" s="86">
        <v>0</v>
      </c>
      <c r="L350" s="86">
        <v>0</v>
      </c>
      <c r="M350" s="86">
        <v>0</v>
      </c>
      <c r="N350" s="86">
        <v>0</v>
      </c>
      <c r="O350" s="86">
        <v>0</v>
      </c>
      <c r="P350" s="86">
        <v>0</v>
      </c>
      <c r="Q350" s="86">
        <v>0</v>
      </c>
      <c r="R350" s="86">
        <v>1.123</v>
      </c>
      <c r="S350" s="86">
        <v>0</v>
      </c>
      <c r="T350" s="86">
        <v>0</v>
      </c>
      <c r="U350" s="86">
        <v>0</v>
      </c>
      <c r="V350" s="86">
        <v>0</v>
      </c>
      <c r="W350" s="86">
        <v>0</v>
      </c>
      <c r="X350" s="86">
        <v>0</v>
      </c>
      <c r="Y350" s="86">
        <v>0</v>
      </c>
      <c r="Z350" s="86">
        <v>0</v>
      </c>
      <c r="AA350" s="86">
        <v>0</v>
      </c>
      <c r="AB350" s="86">
        <v>0</v>
      </c>
      <c r="AC350" s="86">
        <v>0</v>
      </c>
      <c r="AD350" s="86">
        <v>0</v>
      </c>
      <c r="AE350" s="86">
        <v>0</v>
      </c>
      <c r="AF350" s="86">
        <v>9.7999999999999997E-4</v>
      </c>
      <c r="AG350" s="86">
        <v>0</v>
      </c>
      <c r="AH350" s="86">
        <v>0</v>
      </c>
      <c r="AI350" s="86">
        <v>0</v>
      </c>
      <c r="AJ350" s="86">
        <v>0</v>
      </c>
      <c r="AK350" s="86">
        <v>0</v>
      </c>
      <c r="AL350" s="86">
        <v>9.6699999999999998E-3</v>
      </c>
      <c r="AM350" s="86">
        <v>0</v>
      </c>
      <c r="AO350" s="86">
        <v>1.13365</v>
      </c>
      <c r="AP350" s="86">
        <v>1.13365</v>
      </c>
      <c r="AQ350" s="86">
        <v>0.80600000000000005</v>
      </c>
      <c r="AR350" s="86">
        <v>0</v>
      </c>
      <c r="AS350" s="86">
        <v>0</v>
      </c>
      <c r="AT350" s="97">
        <v>0.7109778150222732</v>
      </c>
      <c r="AX350" s="86">
        <v>1.065E-2</v>
      </c>
      <c r="AY350" s="86">
        <v>0</v>
      </c>
      <c r="AZ350" s="86">
        <v>0</v>
      </c>
      <c r="BA350" s="86">
        <v>1.123</v>
      </c>
      <c r="BC350" s="86">
        <v>1.123</v>
      </c>
      <c r="BF350" s="86">
        <v>0</v>
      </c>
      <c r="BG350" s="86">
        <v>0</v>
      </c>
      <c r="BH350" s="86">
        <v>1.123</v>
      </c>
      <c r="BI350" s="86">
        <v>0</v>
      </c>
      <c r="BJ350" s="86">
        <v>1.065E-2</v>
      </c>
      <c r="BK350" s="86">
        <v>0</v>
      </c>
      <c r="BL350" s="86">
        <v>0</v>
      </c>
      <c r="BM350" s="86">
        <v>0</v>
      </c>
      <c r="BN350" s="86" t="s">
        <v>6</v>
      </c>
      <c r="BO350" s="86" t="s">
        <v>6</v>
      </c>
      <c r="BP350" s="86">
        <v>1.13365</v>
      </c>
      <c r="BS350" s="98">
        <v>0</v>
      </c>
      <c r="BT350" s="98">
        <v>0</v>
      </c>
      <c r="BU350" s="98">
        <v>1</v>
      </c>
      <c r="BV350" s="98">
        <v>0</v>
      </c>
      <c r="BX350" s="98">
        <v>1</v>
      </c>
    </row>
    <row r="351" spans="1:76" x14ac:dyDescent="0.35">
      <c r="A351" s="96" t="s">
        <v>507</v>
      </c>
      <c r="B351" s="96" t="s">
        <v>510</v>
      </c>
      <c r="C351" s="86">
        <v>0</v>
      </c>
      <c r="D351" s="86">
        <v>0.49344399999999999</v>
      </c>
      <c r="E351" s="86">
        <v>0</v>
      </c>
      <c r="F351" s="86">
        <v>0</v>
      </c>
      <c r="G351" s="86">
        <v>0</v>
      </c>
      <c r="H351" s="86">
        <v>0</v>
      </c>
      <c r="I351" s="86">
        <v>0</v>
      </c>
      <c r="J351" s="86">
        <v>0</v>
      </c>
      <c r="K351" s="86">
        <v>0</v>
      </c>
      <c r="L351" s="86">
        <v>0</v>
      </c>
      <c r="M351" s="86">
        <v>0</v>
      </c>
      <c r="N351" s="86">
        <v>0</v>
      </c>
      <c r="O351" s="86">
        <v>0</v>
      </c>
      <c r="P351" s="86">
        <v>0</v>
      </c>
      <c r="Q351" s="86">
        <v>25.227799999999998</v>
      </c>
      <c r="R351" s="86">
        <v>3.3540000000000001</v>
      </c>
      <c r="S351" s="86">
        <v>0</v>
      </c>
      <c r="T351" s="86">
        <v>0</v>
      </c>
      <c r="U351" s="86">
        <v>0</v>
      </c>
      <c r="V351" s="86">
        <v>0</v>
      </c>
      <c r="W351" s="86">
        <v>0</v>
      </c>
      <c r="X351" s="86">
        <v>0</v>
      </c>
      <c r="Y351" s="86">
        <v>0</v>
      </c>
      <c r="Z351" s="86">
        <v>0.31900000000000001</v>
      </c>
      <c r="AA351" s="86">
        <v>0</v>
      </c>
      <c r="AB351" s="86">
        <v>0</v>
      </c>
      <c r="AC351" s="86">
        <v>0</v>
      </c>
      <c r="AD351" s="86">
        <v>0</v>
      </c>
      <c r="AE351" s="86">
        <v>0</v>
      </c>
      <c r="AF351" s="86">
        <v>0</v>
      </c>
      <c r="AG351" s="86">
        <v>0</v>
      </c>
      <c r="AH351" s="86">
        <v>0</v>
      </c>
      <c r="AI351" s="86">
        <v>0</v>
      </c>
      <c r="AJ351" s="86">
        <v>27.945</v>
      </c>
      <c r="AK351" s="86">
        <v>0</v>
      </c>
      <c r="AL351" s="86">
        <v>0.73379899999999998</v>
      </c>
      <c r="AM351" s="86">
        <v>0</v>
      </c>
      <c r="AO351" s="86">
        <v>58.073042999999991</v>
      </c>
      <c r="AP351" s="86">
        <v>58.073042999999991</v>
      </c>
      <c r="AQ351" s="86">
        <v>48.066000000000003</v>
      </c>
      <c r="AR351" s="86">
        <v>0</v>
      </c>
      <c r="AS351" s="86">
        <v>0</v>
      </c>
      <c r="AT351" s="97">
        <v>0.82768178688346006</v>
      </c>
      <c r="AX351" s="86">
        <v>0.73379899999999998</v>
      </c>
      <c r="AY351" s="86">
        <v>0</v>
      </c>
      <c r="AZ351" s="86">
        <v>25.227799999999998</v>
      </c>
      <c r="BA351" s="86">
        <v>3.3540000000000001</v>
      </c>
      <c r="BC351" s="86">
        <v>28.900799999999997</v>
      </c>
      <c r="BF351" s="86">
        <v>0.49344399999999999</v>
      </c>
      <c r="BG351" s="86">
        <v>0</v>
      </c>
      <c r="BH351" s="86">
        <v>28.900799999999997</v>
      </c>
      <c r="BI351" s="86">
        <v>27.945</v>
      </c>
      <c r="BJ351" s="86">
        <v>0.73379899999999998</v>
      </c>
      <c r="BK351" s="86">
        <v>0</v>
      </c>
      <c r="BL351" s="86">
        <v>0</v>
      </c>
      <c r="BM351" s="86">
        <v>0</v>
      </c>
      <c r="BN351" s="86" t="s">
        <v>6</v>
      </c>
      <c r="BO351" s="86" t="s">
        <v>6</v>
      </c>
      <c r="BP351" s="86">
        <v>58.073042999999991</v>
      </c>
      <c r="BS351" s="98">
        <v>8.4969544303025429E-3</v>
      </c>
      <c r="BT351" s="98">
        <v>0</v>
      </c>
      <c r="BU351" s="98">
        <v>0.51029871122820281</v>
      </c>
      <c r="BV351" s="98">
        <v>0.48120433434149479</v>
      </c>
      <c r="BX351" s="98">
        <v>1</v>
      </c>
    </row>
    <row r="352" spans="1:76" x14ac:dyDescent="0.35">
      <c r="A352" s="96" t="s">
        <v>511</v>
      </c>
      <c r="B352" s="96" t="s">
        <v>512</v>
      </c>
      <c r="C352" s="86">
        <v>0</v>
      </c>
      <c r="D352" s="86">
        <v>0.61</v>
      </c>
      <c r="E352" s="86">
        <v>0</v>
      </c>
      <c r="F352" s="86">
        <v>0</v>
      </c>
      <c r="G352" s="86">
        <v>0</v>
      </c>
      <c r="H352" s="86">
        <v>0</v>
      </c>
      <c r="I352" s="86">
        <v>0</v>
      </c>
      <c r="J352" s="86">
        <v>0</v>
      </c>
      <c r="K352" s="86">
        <v>0</v>
      </c>
      <c r="L352" s="86">
        <v>0</v>
      </c>
      <c r="M352" s="86">
        <v>0</v>
      </c>
      <c r="N352" s="86">
        <v>0</v>
      </c>
      <c r="O352" s="86">
        <v>0</v>
      </c>
      <c r="P352" s="86">
        <v>0</v>
      </c>
      <c r="Q352" s="86">
        <v>0</v>
      </c>
      <c r="R352" s="86">
        <v>7.9</v>
      </c>
      <c r="S352" s="86">
        <v>0</v>
      </c>
      <c r="T352" s="86">
        <v>0</v>
      </c>
      <c r="U352" s="86">
        <v>0</v>
      </c>
      <c r="V352" s="86">
        <v>0</v>
      </c>
      <c r="W352" s="86">
        <v>0</v>
      </c>
      <c r="X352" s="86">
        <v>0</v>
      </c>
      <c r="Y352" s="86">
        <v>0</v>
      </c>
      <c r="Z352" s="86">
        <v>0</v>
      </c>
      <c r="AA352" s="86">
        <v>0</v>
      </c>
      <c r="AB352" s="86">
        <v>0</v>
      </c>
      <c r="AC352" s="86">
        <v>0</v>
      </c>
      <c r="AD352" s="86">
        <v>0</v>
      </c>
      <c r="AE352" s="86">
        <v>0</v>
      </c>
      <c r="AF352" s="86">
        <v>0</v>
      </c>
      <c r="AG352" s="86">
        <v>0</v>
      </c>
      <c r="AH352" s="86">
        <v>0</v>
      </c>
      <c r="AI352" s="86">
        <v>0</v>
      </c>
      <c r="AJ352" s="86">
        <v>0</v>
      </c>
      <c r="AK352" s="86">
        <v>0</v>
      </c>
      <c r="AL352" s="86">
        <v>0.16400000000000001</v>
      </c>
      <c r="AM352" s="86">
        <v>0</v>
      </c>
      <c r="AO352" s="86">
        <v>8.6739999999999995</v>
      </c>
      <c r="AP352" s="86">
        <v>8.6739999999999995</v>
      </c>
      <c r="AQ352" s="86">
        <v>6.65</v>
      </c>
      <c r="AR352" s="86">
        <v>0</v>
      </c>
      <c r="AS352" s="86">
        <v>0</v>
      </c>
      <c r="AT352" s="97">
        <v>0.76665898086234729</v>
      </c>
      <c r="AX352" s="86">
        <v>0.16400000000000001</v>
      </c>
      <c r="AY352" s="86">
        <v>0</v>
      </c>
      <c r="AZ352" s="86">
        <v>0</v>
      </c>
      <c r="BA352" s="86">
        <v>7.9</v>
      </c>
      <c r="BC352" s="86">
        <v>7.9</v>
      </c>
      <c r="BF352" s="86">
        <v>0.61</v>
      </c>
      <c r="BG352" s="86">
        <v>0</v>
      </c>
      <c r="BH352" s="86">
        <v>7.9</v>
      </c>
      <c r="BI352" s="86">
        <v>0</v>
      </c>
      <c r="BJ352" s="86">
        <v>0.16400000000000001</v>
      </c>
      <c r="BK352" s="86">
        <v>0</v>
      </c>
      <c r="BL352" s="86">
        <v>0</v>
      </c>
      <c r="BM352" s="86">
        <v>0</v>
      </c>
      <c r="BN352" s="86" t="s">
        <v>6</v>
      </c>
      <c r="BO352" s="86" t="s">
        <v>6</v>
      </c>
      <c r="BP352" s="86">
        <v>8.6739999999999995</v>
      </c>
      <c r="BS352" s="98">
        <v>7.0325109522711551E-2</v>
      </c>
      <c r="BT352" s="98">
        <v>0</v>
      </c>
      <c r="BU352" s="98">
        <v>0.92967489047728846</v>
      </c>
      <c r="BV352" s="98">
        <v>0</v>
      </c>
      <c r="BX352" s="98">
        <v>1</v>
      </c>
    </row>
    <row r="353" spans="1:76" x14ac:dyDescent="0.35">
      <c r="A353" s="96" t="s">
        <v>511</v>
      </c>
      <c r="B353" s="96" t="s">
        <v>513</v>
      </c>
      <c r="C353" s="86">
        <v>0</v>
      </c>
      <c r="D353" s="86">
        <v>7.0000000000000007E-2</v>
      </c>
      <c r="E353" s="86">
        <v>0</v>
      </c>
      <c r="F353" s="86">
        <v>0</v>
      </c>
      <c r="G353" s="86">
        <v>0</v>
      </c>
      <c r="H353" s="86">
        <v>0</v>
      </c>
      <c r="I353" s="86">
        <v>0</v>
      </c>
      <c r="J353" s="86">
        <v>0</v>
      </c>
      <c r="K353" s="86">
        <v>0</v>
      </c>
      <c r="L353" s="86">
        <v>0</v>
      </c>
      <c r="M353" s="86">
        <v>0</v>
      </c>
      <c r="N353" s="86">
        <v>0</v>
      </c>
      <c r="O353" s="86">
        <v>0</v>
      </c>
      <c r="P353" s="86">
        <v>0</v>
      </c>
      <c r="Q353" s="86">
        <v>0</v>
      </c>
      <c r="R353" s="86">
        <v>10.17</v>
      </c>
      <c r="S353" s="86">
        <v>0</v>
      </c>
      <c r="T353" s="86">
        <v>0</v>
      </c>
      <c r="U353" s="86">
        <v>0</v>
      </c>
      <c r="V353" s="86">
        <v>0</v>
      </c>
      <c r="W353" s="86">
        <v>0</v>
      </c>
      <c r="X353" s="86">
        <v>0</v>
      </c>
      <c r="Y353" s="86">
        <v>0</v>
      </c>
      <c r="Z353" s="86">
        <v>0</v>
      </c>
      <c r="AA353" s="86">
        <v>0</v>
      </c>
      <c r="AB353" s="86">
        <v>0</v>
      </c>
      <c r="AC353" s="86">
        <v>0</v>
      </c>
      <c r="AD353" s="86">
        <v>0</v>
      </c>
      <c r="AE353" s="86">
        <v>0</v>
      </c>
      <c r="AF353" s="86">
        <v>0</v>
      </c>
      <c r="AG353" s="86">
        <v>0</v>
      </c>
      <c r="AH353" s="86">
        <v>0</v>
      </c>
      <c r="AI353" s="86">
        <v>0</v>
      </c>
      <c r="AJ353" s="86">
        <v>0</v>
      </c>
      <c r="AK353" s="86">
        <v>0</v>
      </c>
      <c r="AL353" s="86">
        <v>0.14000000000000001</v>
      </c>
      <c r="AM353" s="86">
        <v>0</v>
      </c>
      <c r="AO353" s="86">
        <v>10.38</v>
      </c>
      <c r="AP353" s="86">
        <v>10.38</v>
      </c>
      <c r="AQ353" s="86">
        <v>7.42</v>
      </c>
      <c r="AR353" s="86">
        <v>0</v>
      </c>
      <c r="AS353" s="86">
        <v>0</v>
      </c>
      <c r="AT353" s="97">
        <v>0.7148362235067437</v>
      </c>
      <c r="AX353" s="86">
        <v>0.14000000000000001</v>
      </c>
      <c r="AY353" s="86">
        <v>0</v>
      </c>
      <c r="AZ353" s="86">
        <v>0</v>
      </c>
      <c r="BA353" s="86">
        <v>10.17</v>
      </c>
      <c r="BC353" s="86">
        <v>10.17</v>
      </c>
      <c r="BF353" s="86">
        <v>7.0000000000000007E-2</v>
      </c>
      <c r="BG353" s="86">
        <v>0</v>
      </c>
      <c r="BH353" s="86">
        <v>10.17</v>
      </c>
      <c r="BI353" s="86">
        <v>0</v>
      </c>
      <c r="BJ353" s="86">
        <v>0.14000000000000001</v>
      </c>
      <c r="BK353" s="86">
        <v>0</v>
      </c>
      <c r="BL353" s="86">
        <v>0</v>
      </c>
      <c r="BM353" s="86">
        <v>0</v>
      </c>
      <c r="BN353" s="86" t="s">
        <v>6</v>
      </c>
      <c r="BO353" s="86" t="s">
        <v>6</v>
      </c>
      <c r="BP353" s="86">
        <v>10.38</v>
      </c>
      <c r="BS353" s="98">
        <v>6.7437379576107898E-3</v>
      </c>
      <c r="BT353" s="98">
        <v>0</v>
      </c>
      <c r="BU353" s="98">
        <v>0.99325626204238915</v>
      </c>
      <c r="BV353" s="98">
        <v>0</v>
      </c>
      <c r="BX353" s="98">
        <v>0.99999999999999989</v>
      </c>
    </row>
    <row r="354" spans="1:76" x14ac:dyDescent="0.35">
      <c r="A354" s="96" t="s">
        <v>511</v>
      </c>
      <c r="B354" s="96" t="s">
        <v>514</v>
      </c>
      <c r="C354" s="86">
        <v>0</v>
      </c>
      <c r="D354" s="86">
        <v>0.4</v>
      </c>
      <c r="E354" s="86">
        <v>0</v>
      </c>
      <c r="F354" s="86">
        <v>0</v>
      </c>
      <c r="G354" s="86">
        <v>0</v>
      </c>
      <c r="H354" s="86">
        <v>0</v>
      </c>
      <c r="I354" s="86">
        <v>0</v>
      </c>
      <c r="J354" s="86">
        <v>0</v>
      </c>
      <c r="K354" s="86">
        <v>0</v>
      </c>
      <c r="L354" s="86">
        <v>0</v>
      </c>
      <c r="M354" s="86">
        <v>0</v>
      </c>
      <c r="N354" s="86">
        <v>0</v>
      </c>
      <c r="O354" s="86">
        <v>0</v>
      </c>
      <c r="P354" s="86">
        <v>0</v>
      </c>
      <c r="Q354" s="86">
        <v>13.764699999999999</v>
      </c>
      <c r="R354" s="86">
        <v>0</v>
      </c>
      <c r="S354" s="86">
        <v>0</v>
      </c>
      <c r="T354" s="86">
        <v>0</v>
      </c>
      <c r="U354" s="86">
        <v>0</v>
      </c>
      <c r="V354" s="86">
        <v>0</v>
      </c>
      <c r="W354" s="86">
        <v>0</v>
      </c>
      <c r="X354" s="86">
        <v>0</v>
      </c>
      <c r="Y354" s="86">
        <v>0</v>
      </c>
      <c r="Z354" s="86">
        <v>0</v>
      </c>
      <c r="AA354" s="86">
        <v>0</v>
      </c>
      <c r="AB354" s="86">
        <v>0</v>
      </c>
      <c r="AC354" s="86">
        <v>0</v>
      </c>
      <c r="AD354" s="86">
        <v>0</v>
      </c>
      <c r="AE354" s="86">
        <v>0</v>
      </c>
      <c r="AF354" s="86">
        <v>0</v>
      </c>
      <c r="AG354" s="86">
        <v>0</v>
      </c>
      <c r="AH354" s="86">
        <v>0</v>
      </c>
      <c r="AI354" s="86">
        <v>0</v>
      </c>
      <c r="AJ354" s="86">
        <v>0</v>
      </c>
      <c r="AK354" s="86">
        <v>0</v>
      </c>
      <c r="AL354" s="86">
        <v>4.1000000000000002E-2</v>
      </c>
      <c r="AM354" s="86">
        <v>0</v>
      </c>
      <c r="AO354" s="86">
        <v>14.2057</v>
      </c>
      <c r="AP354" s="86">
        <v>14.2057</v>
      </c>
      <c r="AQ354" s="86">
        <v>10.17</v>
      </c>
      <c r="AR354" s="86">
        <v>0</v>
      </c>
      <c r="AS354" s="86">
        <v>0</v>
      </c>
      <c r="AT354" s="97">
        <v>0.71590981085057404</v>
      </c>
      <c r="AX354" s="86">
        <v>4.1000000000000002E-2</v>
      </c>
      <c r="AY354" s="86">
        <v>0</v>
      </c>
      <c r="AZ354" s="86">
        <v>13.764699999999999</v>
      </c>
      <c r="BA354" s="86">
        <v>0</v>
      </c>
      <c r="BC354" s="86">
        <v>13.764699999999999</v>
      </c>
      <c r="BF354" s="86">
        <v>0.4</v>
      </c>
      <c r="BG354" s="86">
        <v>0</v>
      </c>
      <c r="BH354" s="86">
        <v>13.764699999999999</v>
      </c>
      <c r="BI354" s="86">
        <v>0</v>
      </c>
      <c r="BJ354" s="86">
        <v>4.1000000000000002E-2</v>
      </c>
      <c r="BK354" s="86">
        <v>0</v>
      </c>
      <c r="BL354" s="86">
        <v>0</v>
      </c>
      <c r="BM354" s="86">
        <v>0</v>
      </c>
      <c r="BN354" s="86" t="s">
        <v>6</v>
      </c>
      <c r="BO354" s="86" t="s">
        <v>6</v>
      </c>
      <c r="BP354" s="86">
        <v>14.2057</v>
      </c>
      <c r="BS354" s="98">
        <v>2.8157711341222188E-2</v>
      </c>
      <c r="BT354" s="98">
        <v>0</v>
      </c>
      <c r="BU354" s="98">
        <v>0.97184228865877775</v>
      </c>
      <c r="BV354" s="98">
        <v>0</v>
      </c>
      <c r="BX354" s="98">
        <v>0.99999999999999989</v>
      </c>
    </row>
    <row r="355" spans="1:76" x14ac:dyDescent="0.35">
      <c r="A355" s="96" t="s">
        <v>511</v>
      </c>
      <c r="B355" s="96" t="s">
        <v>515</v>
      </c>
      <c r="C355" s="86">
        <v>0</v>
      </c>
      <c r="D355" s="86">
        <v>12.59</v>
      </c>
      <c r="E355" s="86">
        <v>0</v>
      </c>
      <c r="F355" s="86">
        <v>0</v>
      </c>
      <c r="G355" s="86">
        <v>0</v>
      </c>
      <c r="H355" s="86">
        <v>0</v>
      </c>
      <c r="I355" s="86">
        <v>251.7</v>
      </c>
      <c r="J355" s="86">
        <v>0</v>
      </c>
      <c r="K355" s="86">
        <v>0</v>
      </c>
      <c r="L355" s="86">
        <v>81.45</v>
      </c>
      <c r="M355" s="86">
        <v>87.99</v>
      </c>
      <c r="N355" s="86">
        <v>2.8</v>
      </c>
      <c r="O355" s="86">
        <v>56.9</v>
      </c>
      <c r="P355" s="86">
        <v>61.45</v>
      </c>
      <c r="Q355" s="86">
        <v>100.74</v>
      </c>
      <c r="R355" s="86">
        <v>17.100000000000001</v>
      </c>
      <c r="S355" s="86">
        <v>0</v>
      </c>
      <c r="T355" s="86">
        <v>0</v>
      </c>
      <c r="U355" s="86">
        <v>0</v>
      </c>
      <c r="V355" s="86">
        <v>0</v>
      </c>
      <c r="W355" s="86">
        <v>5.53</v>
      </c>
      <c r="X355" s="86">
        <v>0</v>
      </c>
      <c r="Y355" s="86">
        <v>0</v>
      </c>
      <c r="Z355" s="86">
        <v>0</v>
      </c>
      <c r="AA355" s="86">
        <v>0</v>
      </c>
      <c r="AB355" s="86">
        <v>0</v>
      </c>
      <c r="AC355" s="86">
        <v>2.23</v>
      </c>
      <c r="AD355" s="86">
        <v>0</v>
      </c>
      <c r="AE355" s="86">
        <v>0</v>
      </c>
      <c r="AF355" s="86">
        <v>4.84</v>
      </c>
      <c r="AG355" s="86">
        <v>15.17</v>
      </c>
      <c r="AH355" s="86">
        <v>45.197600000000001</v>
      </c>
      <c r="AI355" s="86">
        <v>144.19999999999999</v>
      </c>
      <c r="AJ355" s="86">
        <v>1.15699</v>
      </c>
      <c r="AK355" s="86">
        <v>0</v>
      </c>
      <c r="AL355" s="86">
        <v>33.633499999999998</v>
      </c>
      <c r="AM355" s="86">
        <v>0</v>
      </c>
      <c r="AO355" s="86">
        <v>924.67809</v>
      </c>
      <c r="AP355" s="86">
        <v>924.67809</v>
      </c>
      <c r="AQ355" s="86">
        <v>823.99</v>
      </c>
      <c r="AR355" s="86">
        <v>0</v>
      </c>
      <c r="AS355" s="86">
        <v>0</v>
      </c>
      <c r="AT355" s="97">
        <v>0.89111011595397482</v>
      </c>
      <c r="AX355" s="86">
        <v>53.643499999999996</v>
      </c>
      <c r="AY355" s="86">
        <v>0</v>
      </c>
      <c r="AZ355" s="86">
        <v>309.88</v>
      </c>
      <c r="BA355" s="86">
        <v>17.100000000000001</v>
      </c>
      <c r="BC355" s="86">
        <v>416.19000000000005</v>
      </c>
      <c r="BF355" s="86">
        <v>12.59</v>
      </c>
      <c r="BG355" s="86">
        <v>0</v>
      </c>
      <c r="BH355" s="86">
        <v>334.74</v>
      </c>
      <c r="BI355" s="86">
        <v>523.70458999999994</v>
      </c>
      <c r="BJ355" s="86">
        <v>53.643499999999996</v>
      </c>
      <c r="BK355" s="86">
        <v>0</v>
      </c>
      <c r="BL355" s="86">
        <v>0</v>
      </c>
      <c r="BM355" s="86">
        <v>0</v>
      </c>
      <c r="BN355" s="86" t="s">
        <v>6</v>
      </c>
      <c r="BO355" s="86" t="s">
        <v>6</v>
      </c>
      <c r="BP355" s="86">
        <v>924.67809</v>
      </c>
      <c r="BS355" s="98">
        <v>1.3615549169116789E-2</v>
      </c>
      <c r="BT355" s="98">
        <v>0</v>
      </c>
      <c r="BU355" s="98">
        <v>0.42002022563333369</v>
      </c>
      <c r="BV355" s="98">
        <v>0.56636422519754948</v>
      </c>
      <c r="BX355" s="98">
        <v>1</v>
      </c>
    </row>
    <row r="356" spans="1:76" x14ac:dyDescent="0.35">
      <c r="A356" s="96" t="s">
        <v>511</v>
      </c>
      <c r="B356" s="96" t="s">
        <v>516</v>
      </c>
      <c r="C356" s="86">
        <v>0</v>
      </c>
      <c r="D356" s="86">
        <v>0</v>
      </c>
      <c r="E356" s="86">
        <v>0</v>
      </c>
      <c r="F356" s="86">
        <v>0</v>
      </c>
      <c r="G356" s="86">
        <v>0</v>
      </c>
      <c r="H356" s="86">
        <v>0</v>
      </c>
      <c r="I356" s="86">
        <v>0</v>
      </c>
      <c r="J356" s="86">
        <v>0</v>
      </c>
      <c r="K356" s="86">
        <v>0</v>
      </c>
      <c r="L356" s="86">
        <v>0.76600000000000001</v>
      </c>
      <c r="M356" s="86">
        <v>0.10199999999999999</v>
      </c>
      <c r="N356" s="86">
        <v>0</v>
      </c>
      <c r="O356" s="86">
        <v>0</v>
      </c>
      <c r="P356" s="86">
        <v>0.26800000000000002</v>
      </c>
      <c r="Q356" s="86">
        <v>0.441</v>
      </c>
      <c r="R356" s="86">
        <v>0.161</v>
      </c>
      <c r="S356" s="86">
        <v>0</v>
      </c>
      <c r="T356" s="86">
        <v>0</v>
      </c>
      <c r="U356" s="86">
        <v>0</v>
      </c>
      <c r="V356" s="86">
        <v>0</v>
      </c>
      <c r="W356" s="86">
        <v>5.1999999999999998E-2</v>
      </c>
      <c r="X356" s="86">
        <v>0</v>
      </c>
      <c r="Y356" s="86">
        <v>0</v>
      </c>
      <c r="Z356" s="86">
        <v>0</v>
      </c>
      <c r="AA356" s="86">
        <v>0</v>
      </c>
      <c r="AB356" s="86">
        <v>0</v>
      </c>
      <c r="AC356" s="86">
        <v>2.1000000000000001E-2</v>
      </c>
      <c r="AD356" s="86">
        <v>0</v>
      </c>
      <c r="AE356" s="86">
        <v>0</v>
      </c>
      <c r="AF356" s="86">
        <v>0</v>
      </c>
      <c r="AG356" s="86">
        <v>0</v>
      </c>
      <c r="AH356" s="86">
        <v>0</v>
      </c>
      <c r="AI356" s="86">
        <v>0</v>
      </c>
      <c r="AJ356" s="86">
        <v>0</v>
      </c>
      <c r="AK356" s="86">
        <v>0</v>
      </c>
      <c r="AL356" s="86">
        <v>5.4300000000000001E-2</v>
      </c>
      <c r="AM356" s="86">
        <v>0</v>
      </c>
      <c r="AO356" s="86">
        <v>1.8653000000000002</v>
      </c>
      <c r="AP356" s="86">
        <v>1.8653000000000002</v>
      </c>
      <c r="AQ356" s="86">
        <v>1.81</v>
      </c>
      <c r="AR356" s="86">
        <v>0</v>
      </c>
      <c r="AS356" s="86">
        <v>0</v>
      </c>
      <c r="AT356" s="97">
        <v>0.97035329437623963</v>
      </c>
      <c r="AX356" s="86">
        <v>5.4300000000000001E-2</v>
      </c>
      <c r="AY356" s="86">
        <v>0</v>
      </c>
      <c r="AZ356" s="86">
        <v>0.81099999999999994</v>
      </c>
      <c r="BA356" s="86">
        <v>0.161</v>
      </c>
      <c r="BC356" s="86">
        <v>1.8110000000000002</v>
      </c>
      <c r="BF356" s="86">
        <v>0</v>
      </c>
      <c r="BG356" s="86">
        <v>0</v>
      </c>
      <c r="BH356" s="86">
        <v>1.0449999999999999</v>
      </c>
      <c r="BI356" s="86">
        <v>0.76600000000000001</v>
      </c>
      <c r="BJ356" s="86">
        <v>5.4300000000000001E-2</v>
      </c>
      <c r="BK356" s="86">
        <v>0</v>
      </c>
      <c r="BL356" s="86">
        <v>0</v>
      </c>
      <c r="BM356" s="86">
        <v>0</v>
      </c>
      <c r="BN356" s="86" t="s">
        <v>6</v>
      </c>
      <c r="BO356" s="86" t="s">
        <v>6</v>
      </c>
      <c r="BP356" s="86">
        <v>1.8653</v>
      </c>
      <c r="BS356" s="98">
        <v>0</v>
      </c>
      <c r="BT356" s="98">
        <v>0</v>
      </c>
      <c r="BU356" s="98">
        <v>0.5893421969656355</v>
      </c>
      <c r="BV356" s="98">
        <v>0.41065780303436444</v>
      </c>
      <c r="BX356" s="98">
        <v>1</v>
      </c>
    </row>
    <row r="357" spans="1:76" x14ac:dyDescent="0.35">
      <c r="A357" s="96" t="s">
        <v>517</v>
      </c>
      <c r="B357" s="96" t="s">
        <v>518</v>
      </c>
      <c r="C357" s="86">
        <v>0</v>
      </c>
      <c r="D357" s="86">
        <v>3.0449999999999999</v>
      </c>
      <c r="E357" s="86">
        <v>0</v>
      </c>
      <c r="F357" s="86">
        <v>0</v>
      </c>
      <c r="G357" s="86">
        <v>0</v>
      </c>
      <c r="H357" s="86">
        <v>0</v>
      </c>
      <c r="I357" s="86">
        <v>0</v>
      </c>
      <c r="J357" s="86">
        <v>0</v>
      </c>
      <c r="K357" s="86">
        <v>0</v>
      </c>
      <c r="L357" s="86">
        <v>0</v>
      </c>
      <c r="M357" s="86">
        <v>0</v>
      </c>
      <c r="N357" s="86">
        <v>8.5519999999999996</v>
      </c>
      <c r="O357" s="86">
        <v>0</v>
      </c>
      <c r="P357" s="86">
        <v>9.4339999999999993</v>
      </c>
      <c r="Q357" s="86">
        <v>5.617</v>
      </c>
      <c r="R357" s="86">
        <v>10.768000000000001</v>
      </c>
      <c r="S357" s="86">
        <v>0</v>
      </c>
      <c r="T357" s="86">
        <v>0</v>
      </c>
      <c r="U357" s="86">
        <v>0</v>
      </c>
      <c r="V357" s="86">
        <v>0</v>
      </c>
      <c r="W357" s="86">
        <v>0</v>
      </c>
      <c r="X357" s="86">
        <v>0</v>
      </c>
      <c r="Y357" s="86">
        <v>0</v>
      </c>
      <c r="Z357" s="86">
        <v>0</v>
      </c>
      <c r="AA357" s="86">
        <v>0</v>
      </c>
      <c r="AB357" s="86">
        <v>0</v>
      </c>
      <c r="AC357" s="86">
        <v>0</v>
      </c>
      <c r="AD357" s="86">
        <v>0</v>
      </c>
      <c r="AE357" s="86">
        <v>0</v>
      </c>
      <c r="AF357" s="86">
        <v>0</v>
      </c>
      <c r="AG357" s="86">
        <v>0</v>
      </c>
      <c r="AH357" s="86">
        <v>0</v>
      </c>
      <c r="AI357" s="86">
        <v>1.99</v>
      </c>
      <c r="AJ357" s="86">
        <v>0</v>
      </c>
      <c r="AK357" s="86">
        <v>0</v>
      </c>
      <c r="AL357" s="86">
        <v>0.67700000000000005</v>
      </c>
      <c r="AM357" s="86">
        <v>0</v>
      </c>
      <c r="AO357" s="86">
        <v>40.082999999999998</v>
      </c>
      <c r="AP357" s="86">
        <v>40.082999999999998</v>
      </c>
      <c r="AQ357" s="86">
        <v>28.475000000000001</v>
      </c>
      <c r="AR357" s="86">
        <v>0</v>
      </c>
      <c r="AS357" s="86">
        <v>0.434</v>
      </c>
      <c r="AT357" s="97">
        <v>0.71040091809495298</v>
      </c>
      <c r="AX357" s="86">
        <v>0.67700000000000005</v>
      </c>
      <c r="AY357" s="86">
        <v>0</v>
      </c>
      <c r="AZ357" s="86">
        <v>23.602999999999998</v>
      </c>
      <c r="BA357" s="86">
        <v>10.768000000000001</v>
      </c>
      <c r="BC357" s="86">
        <v>34.370999999999995</v>
      </c>
      <c r="BF357" s="86">
        <v>3.0449999999999999</v>
      </c>
      <c r="BG357" s="86">
        <v>0</v>
      </c>
      <c r="BH357" s="86">
        <v>34.370999999999995</v>
      </c>
      <c r="BI357" s="86">
        <v>1.99</v>
      </c>
      <c r="BJ357" s="86">
        <v>0.67700000000000005</v>
      </c>
      <c r="BK357" s="86">
        <v>0</v>
      </c>
      <c r="BL357" s="86">
        <v>0</v>
      </c>
      <c r="BM357" s="86">
        <v>0</v>
      </c>
      <c r="BN357" s="86" t="s">
        <v>6</v>
      </c>
      <c r="BO357" s="86" t="s">
        <v>6</v>
      </c>
      <c r="BP357" s="86">
        <v>40.082999999999998</v>
      </c>
      <c r="BS357" s="98">
        <v>7.5967367711997608E-2</v>
      </c>
      <c r="BT357" s="98">
        <v>0</v>
      </c>
      <c r="BU357" s="98">
        <v>0.87438564977671318</v>
      </c>
      <c r="BV357" s="98">
        <v>4.964698251128908E-2</v>
      </c>
      <c r="BX357" s="98">
        <v>0.99999999999999989</v>
      </c>
    </row>
    <row r="358" spans="1:76" x14ac:dyDescent="0.35">
      <c r="A358" s="96" t="s">
        <v>517</v>
      </c>
      <c r="B358" s="96" t="s">
        <v>519</v>
      </c>
      <c r="C358" s="86">
        <v>0</v>
      </c>
      <c r="D358" s="86">
        <v>0</v>
      </c>
      <c r="E358" s="86">
        <v>0</v>
      </c>
      <c r="F358" s="86">
        <v>0</v>
      </c>
      <c r="G358" s="86">
        <v>0</v>
      </c>
      <c r="H358" s="86">
        <v>0</v>
      </c>
      <c r="I358" s="86">
        <v>1.0144899999999999</v>
      </c>
      <c r="J358" s="86">
        <v>0</v>
      </c>
      <c r="K358" s="86">
        <v>0</v>
      </c>
      <c r="L358" s="86">
        <v>0</v>
      </c>
      <c r="M358" s="86">
        <v>0</v>
      </c>
      <c r="N358" s="86">
        <v>0</v>
      </c>
      <c r="O358" s="86">
        <v>0</v>
      </c>
      <c r="P358" s="86">
        <v>0</v>
      </c>
      <c r="Q358" s="86">
        <v>1.02484</v>
      </c>
      <c r="R358" s="86">
        <v>0</v>
      </c>
      <c r="S358" s="86">
        <v>0</v>
      </c>
      <c r="T358" s="86">
        <v>0</v>
      </c>
      <c r="U358" s="86">
        <v>0</v>
      </c>
      <c r="V358" s="86">
        <v>0</v>
      </c>
      <c r="W358" s="86">
        <v>0</v>
      </c>
      <c r="X358" s="86">
        <v>0</v>
      </c>
      <c r="Y358" s="86">
        <v>0</v>
      </c>
      <c r="Z358" s="86">
        <v>0</v>
      </c>
      <c r="AA358" s="86">
        <v>0</v>
      </c>
      <c r="AB358" s="86">
        <v>0</v>
      </c>
      <c r="AC358" s="86">
        <v>0</v>
      </c>
      <c r="AD358" s="86">
        <v>0</v>
      </c>
      <c r="AE358" s="86">
        <v>0</v>
      </c>
      <c r="AF358" s="86">
        <v>0</v>
      </c>
      <c r="AG358" s="86">
        <v>0</v>
      </c>
      <c r="AH358" s="86">
        <v>0</v>
      </c>
      <c r="AI358" s="86">
        <v>0</v>
      </c>
      <c r="AJ358" s="86">
        <v>0</v>
      </c>
      <c r="AK358" s="86">
        <v>0</v>
      </c>
      <c r="AL358" s="86">
        <v>5.91E-2</v>
      </c>
      <c r="AM358" s="86">
        <v>0</v>
      </c>
      <c r="AO358" s="86">
        <v>2.0984299999999996</v>
      </c>
      <c r="AP358" s="86">
        <v>2.0984299999999996</v>
      </c>
      <c r="AQ358" s="86">
        <v>1.97</v>
      </c>
      <c r="AR358" s="86">
        <v>0</v>
      </c>
      <c r="AS358" s="86">
        <v>0</v>
      </c>
      <c r="AT358" s="97">
        <v>0.93879710068956335</v>
      </c>
      <c r="AX358" s="86">
        <v>5.91E-2</v>
      </c>
      <c r="AY358" s="86">
        <v>0</v>
      </c>
      <c r="AZ358" s="86">
        <v>1.02484</v>
      </c>
      <c r="BA358" s="86">
        <v>0</v>
      </c>
      <c r="BC358" s="86">
        <v>1.02484</v>
      </c>
      <c r="BF358" s="86">
        <v>0</v>
      </c>
      <c r="BG358" s="86">
        <v>0</v>
      </c>
      <c r="BH358" s="86">
        <v>1.02484</v>
      </c>
      <c r="BI358" s="86">
        <v>1.0144899999999999</v>
      </c>
      <c r="BJ358" s="86">
        <v>5.91E-2</v>
      </c>
      <c r="BK358" s="86">
        <v>0</v>
      </c>
      <c r="BL358" s="86">
        <v>0</v>
      </c>
      <c r="BM358" s="86">
        <v>0</v>
      </c>
      <c r="BN358" s="86" t="s">
        <v>6</v>
      </c>
      <c r="BO358" s="86" t="s">
        <v>6</v>
      </c>
      <c r="BP358" s="86">
        <v>2.0984299999999996</v>
      </c>
      <c r="BS358" s="98">
        <v>0</v>
      </c>
      <c r="BT358" s="98">
        <v>0</v>
      </c>
      <c r="BU358" s="98">
        <v>0.51654808594997215</v>
      </c>
      <c r="BV358" s="98">
        <v>0.48345191405002791</v>
      </c>
      <c r="BX358" s="98">
        <v>1</v>
      </c>
    </row>
    <row r="359" spans="1:76" x14ac:dyDescent="0.35">
      <c r="A359" s="96" t="s">
        <v>517</v>
      </c>
      <c r="B359" s="96" t="s">
        <v>520</v>
      </c>
      <c r="C359" s="86">
        <v>0</v>
      </c>
      <c r="D359" s="86">
        <v>0.28999999999999998</v>
      </c>
      <c r="E359" s="86">
        <v>0</v>
      </c>
      <c r="F359" s="86">
        <v>0</v>
      </c>
      <c r="G359" s="86">
        <v>0</v>
      </c>
      <c r="H359" s="86">
        <v>0</v>
      </c>
      <c r="I359" s="86">
        <v>0</v>
      </c>
      <c r="J359" s="86">
        <v>0</v>
      </c>
      <c r="K359" s="86">
        <v>0</v>
      </c>
      <c r="L359" s="86">
        <v>0</v>
      </c>
      <c r="M359" s="86">
        <v>0</v>
      </c>
      <c r="N359" s="86">
        <v>15.05</v>
      </c>
      <c r="O359" s="86">
        <v>0</v>
      </c>
      <c r="P359" s="86">
        <v>13.18</v>
      </c>
      <c r="Q359" s="86">
        <v>9.8279999999999994</v>
      </c>
      <c r="R359" s="86">
        <v>0</v>
      </c>
      <c r="S359" s="86">
        <v>0</v>
      </c>
      <c r="T359" s="86">
        <v>0</v>
      </c>
      <c r="U359" s="86">
        <v>0</v>
      </c>
      <c r="V359" s="86">
        <v>0</v>
      </c>
      <c r="W359" s="86">
        <v>0</v>
      </c>
      <c r="X359" s="86">
        <v>0</v>
      </c>
      <c r="Y359" s="86">
        <v>0</v>
      </c>
      <c r="Z359" s="86">
        <v>0</v>
      </c>
      <c r="AA359" s="86">
        <v>0</v>
      </c>
      <c r="AB359" s="86">
        <v>0</v>
      </c>
      <c r="AC359" s="86">
        <v>0</v>
      </c>
      <c r="AD359" s="86">
        <v>0</v>
      </c>
      <c r="AE359" s="86">
        <v>0</v>
      </c>
      <c r="AF359" s="86">
        <v>0.46800000000000003</v>
      </c>
      <c r="AG359" s="86">
        <v>0</v>
      </c>
      <c r="AH359" s="86">
        <v>0</v>
      </c>
      <c r="AI359" s="86">
        <v>3.9380000000000002</v>
      </c>
      <c r="AJ359" s="86">
        <v>0</v>
      </c>
      <c r="AK359" s="86">
        <v>0</v>
      </c>
      <c r="AL359" s="86">
        <v>0.84299999999999997</v>
      </c>
      <c r="AM359" s="86">
        <v>0</v>
      </c>
      <c r="AO359" s="86">
        <v>43.597000000000008</v>
      </c>
      <c r="AP359" s="86">
        <v>43.597000000000008</v>
      </c>
      <c r="AQ359" s="86">
        <v>29.428000000000001</v>
      </c>
      <c r="AR359" s="86">
        <v>0</v>
      </c>
      <c r="AS359" s="86">
        <v>0</v>
      </c>
      <c r="AT359" s="97">
        <v>0.67500057343395181</v>
      </c>
      <c r="AX359" s="86">
        <v>1.3109999999999999</v>
      </c>
      <c r="AY359" s="86">
        <v>0</v>
      </c>
      <c r="AZ359" s="86">
        <v>38.058</v>
      </c>
      <c r="BA359" s="86">
        <v>0</v>
      </c>
      <c r="BC359" s="86">
        <v>38.058</v>
      </c>
      <c r="BF359" s="86">
        <v>0.28999999999999998</v>
      </c>
      <c r="BG359" s="86">
        <v>0</v>
      </c>
      <c r="BH359" s="86">
        <v>38.058</v>
      </c>
      <c r="BI359" s="86">
        <v>3.9380000000000002</v>
      </c>
      <c r="BJ359" s="86">
        <v>1.3109999999999999</v>
      </c>
      <c r="BK359" s="86">
        <v>0</v>
      </c>
      <c r="BL359" s="86">
        <v>0</v>
      </c>
      <c r="BM359" s="86">
        <v>0</v>
      </c>
      <c r="BN359" s="86" t="s">
        <v>6</v>
      </c>
      <c r="BO359" s="86" t="s">
        <v>6</v>
      </c>
      <c r="BP359" s="86">
        <v>43.597000000000001</v>
      </c>
      <c r="BS359" s="98">
        <v>6.6518338417781032E-3</v>
      </c>
      <c r="BT359" s="98">
        <v>0</v>
      </c>
      <c r="BU359" s="98">
        <v>0.9030208500584902</v>
      </c>
      <c r="BV359" s="98">
        <v>9.032731609973163E-2</v>
      </c>
      <c r="BX359" s="98">
        <v>1</v>
      </c>
    </row>
    <row r="360" spans="1:76" x14ac:dyDescent="0.35">
      <c r="A360" s="96" t="s">
        <v>521</v>
      </c>
      <c r="B360" s="96" t="s">
        <v>522</v>
      </c>
      <c r="C360" s="86">
        <v>0</v>
      </c>
      <c r="D360" s="86">
        <v>7.0000000000000001E-3</v>
      </c>
      <c r="E360" s="86">
        <v>0</v>
      </c>
      <c r="F360" s="86">
        <v>0</v>
      </c>
      <c r="G360" s="86">
        <v>0</v>
      </c>
      <c r="H360" s="86">
        <v>0</v>
      </c>
      <c r="I360" s="86">
        <v>0</v>
      </c>
      <c r="J360" s="86">
        <v>0</v>
      </c>
      <c r="K360" s="86">
        <v>0</v>
      </c>
      <c r="L360" s="86">
        <v>0</v>
      </c>
      <c r="M360" s="86">
        <v>7.6379999999999999</v>
      </c>
      <c r="N360" s="86">
        <v>10.185</v>
      </c>
      <c r="O360" s="86">
        <v>2.2629999999999999</v>
      </c>
      <c r="P360" s="86">
        <v>8.2040000000000006</v>
      </c>
      <c r="Q360" s="86">
        <v>6.66235</v>
      </c>
      <c r="R360" s="86">
        <v>0</v>
      </c>
      <c r="S360" s="86">
        <v>0</v>
      </c>
      <c r="T360" s="86">
        <v>0</v>
      </c>
      <c r="U360" s="86">
        <v>0</v>
      </c>
      <c r="V360" s="86">
        <v>0</v>
      </c>
      <c r="W360" s="86">
        <v>0</v>
      </c>
      <c r="X360" s="86">
        <v>0</v>
      </c>
      <c r="Y360" s="86">
        <v>0</v>
      </c>
      <c r="Z360" s="86">
        <v>0</v>
      </c>
      <c r="AA360" s="86">
        <v>0</v>
      </c>
      <c r="AB360" s="86">
        <v>0</v>
      </c>
      <c r="AC360" s="86">
        <v>0</v>
      </c>
      <c r="AD360" s="86">
        <v>0</v>
      </c>
      <c r="AE360" s="86">
        <v>0</v>
      </c>
      <c r="AF360" s="86">
        <v>0</v>
      </c>
      <c r="AG360" s="86">
        <v>0</v>
      </c>
      <c r="AH360" s="86">
        <v>0</v>
      </c>
      <c r="AI360" s="86">
        <v>4.1479999999999997</v>
      </c>
      <c r="AJ360" s="86">
        <v>0</v>
      </c>
      <c r="AK360" s="86">
        <v>0</v>
      </c>
      <c r="AL360" s="86">
        <v>0.47499999999999998</v>
      </c>
      <c r="AM360" s="86">
        <v>0</v>
      </c>
      <c r="AO360" s="86">
        <v>39.582349999999998</v>
      </c>
      <c r="AP360" s="86">
        <v>39.582349999999998</v>
      </c>
      <c r="AQ360" s="86">
        <v>31.091000000000001</v>
      </c>
      <c r="AR360" s="86">
        <v>0</v>
      </c>
      <c r="AS360" s="86">
        <v>0</v>
      </c>
      <c r="AT360" s="97">
        <v>0.78547635499155566</v>
      </c>
      <c r="AX360" s="86">
        <v>0.47499999999999998</v>
      </c>
      <c r="AY360" s="86">
        <v>0</v>
      </c>
      <c r="AZ360" s="86">
        <v>34.952349999999996</v>
      </c>
      <c r="BA360" s="86">
        <v>0</v>
      </c>
      <c r="BC360" s="86">
        <v>34.952349999999996</v>
      </c>
      <c r="BF360" s="86">
        <v>7.0000000000000001E-3</v>
      </c>
      <c r="BG360" s="86">
        <v>0</v>
      </c>
      <c r="BH360" s="86">
        <v>34.952349999999996</v>
      </c>
      <c r="BI360" s="86">
        <v>4.1479999999999997</v>
      </c>
      <c r="BJ360" s="86">
        <v>0.47499999999999998</v>
      </c>
      <c r="BK360" s="86">
        <v>0</v>
      </c>
      <c r="BL360" s="86">
        <v>0</v>
      </c>
      <c r="BM360" s="86">
        <v>0</v>
      </c>
      <c r="BN360" s="86" t="s">
        <v>6</v>
      </c>
      <c r="BO360" s="86" t="s">
        <v>6</v>
      </c>
      <c r="BP360" s="86">
        <v>39.582349999999998</v>
      </c>
      <c r="BS360" s="98">
        <v>1.7684649850248913E-4</v>
      </c>
      <c r="BT360" s="98">
        <v>0</v>
      </c>
      <c r="BU360" s="98">
        <v>0.89502897124602254</v>
      </c>
      <c r="BV360" s="98">
        <v>0.10479418225547497</v>
      </c>
      <c r="BX360" s="98">
        <v>1</v>
      </c>
    </row>
    <row r="361" spans="1:76" x14ac:dyDescent="0.35">
      <c r="A361" s="96" t="s">
        <v>523</v>
      </c>
      <c r="B361" s="96" t="s">
        <v>524</v>
      </c>
      <c r="C361" s="86">
        <v>0</v>
      </c>
      <c r="D361" s="86">
        <v>0</v>
      </c>
      <c r="E361" s="86">
        <v>0</v>
      </c>
      <c r="F361" s="86">
        <v>0</v>
      </c>
      <c r="G361" s="86">
        <v>0</v>
      </c>
      <c r="H361" s="86">
        <v>0</v>
      </c>
      <c r="I361" s="86">
        <v>0</v>
      </c>
      <c r="J361" s="86">
        <v>0</v>
      </c>
      <c r="K361" s="86">
        <v>0</v>
      </c>
      <c r="L361" s="86">
        <v>0</v>
      </c>
      <c r="M361" s="86">
        <v>0</v>
      </c>
      <c r="N361" s="86">
        <v>0</v>
      </c>
      <c r="O361" s="86">
        <v>0</v>
      </c>
      <c r="P361" s="86">
        <v>0</v>
      </c>
      <c r="Q361" s="86">
        <v>0</v>
      </c>
      <c r="R361" s="86">
        <v>2.2170000000000001</v>
      </c>
      <c r="S361" s="86">
        <v>2.3679999999999999</v>
      </c>
      <c r="T361" s="86">
        <v>0</v>
      </c>
      <c r="U361" s="86">
        <v>0</v>
      </c>
      <c r="V361" s="86">
        <v>0</v>
      </c>
      <c r="W361" s="86">
        <v>0</v>
      </c>
      <c r="X361" s="86">
        <v>0</v>
      </c>
      <c r="Y361" s="86">
        <v>0</v>
      </c>
      <c r="Z361" s="86">
        <v>0</v>
      </c>
      <c r="AA361" s="86">
        <v>0</v>
      </c>
      <c r="AB361" s="86">
        <v>0</v>
      </c>
      <c r="AC361" s="86">
        <v>0</v>
      </c>
      <c r="AD361" s="86">
        <v>0</v>
      </c>
      <c r="AE361" s="86">
        <v>0</v>
      </c>
      <c r="AF361" s="86">
        <v>0</v>
      </c>
      <c r="AG361" s="86">
        <v>0</v>
      </c>
      <c r="AH361" s="86">
        <v>0</v>
      </c>
      <c r="AI361" s="86">
        <v>0</v>
      </c>
      <c r="AJ361" s="86">
        <v>0</v>
      </c>
      <c r="AK361" s="86">
        <v>0</v>
      </c>
      <c r="AL361" s="86">
        <v>5.6599999999999998E-2</v>
      </c>
      <c r="AM361" s="86">
        <v>0</v>
      </c>
      <c r="AO361" s="86">
        <v>4.6416000000000004</v>
      </c>
      <c r="AP361" s="86">
        <v>4.6416000000000004</v>
      </c>
      <c r="AQ361" s="86">
        <v>3.1579999999999999</v>
      </c>
      <c r="AR361" s="86">
        <v>0</v>
      </c>
      <c r="AS361" s="86">
        <v>0</v>
      </c>
      <c r="AT361" s="97">
        <v>0.68036883833160966</v>
      </c>
      <c r="AX361" s="86">
        <v>5.6599999999999998E-2</v>
      </c>
      <c r="AY361" s="86">
        <v>0</v>
      </c>
      <c r="AZ361" s="86">
        <v>0</v>
      </c>
      <c r="BA361" s="86">
        <v>4.585</v>
      </c>
      <c r="BC361" s="86">
        <v>4.585</v>
      </c>
      <c r="BF361" s="86">
        <v>0</v>
      </c>
      <c r="BG361" s="86">
        <v>0</v>
      </c>
      <c r="BH361" s="86">
        <v>4.585</v>
      </c>
      <c r="BI361" s="86">
        <v>0</v>
      </c>
      <c r="BJ361" s="86">
        <v>5.6599999999999998E-2</v>
      </c>
      <c r="BK361" s="86">
        <v>0</v>
      </c>
      <c r="BL361" s="86">
        <v>0</v>
      </c>
      <c r="BM361" s="86">
        <v>0</v>
      </c>
      <c r="BN361" s="86" t="s">
        <v>6</v>
      </c>
      <c r="BO361" s="86" t="s">
        <v>6</v>
      </c>
      <c r="BP361" s="86">
        <v>4.6416000000000004</v>
      </c>
      <c r="BS361" s="98">
        <v>0</v>
      </c>
      <c r="BT361" s="98">
        <v>0</v>
      </c>
      <c r="BU361" s="98">
        <v>1</v>
      </c>
      <c r="BV361" s="98">
        <v>0</v>
      </c>
      <c r="BX361" s="98">
        <v>1</v>
      </c>
    </row>
    <row r="362" spans="1:76" x14ac:dyDescent="0.35">
      <c r="A362" s="96" t="s">
        <v>523</v>
      </c>
      <c r="B362" s="96" t="s">
        <v>525</v>
      </c>
      <c r="C362" s="86">
        <v>0</v>
      </c>
      <c r="D362" s="86">
        <v>0</v>
      </c>
      <c r="E362" s="86">
        <v>0</v>
      </c>
      <c r="F362" s="86">
        <v>0</v>
      </c>
      <c r="G362" s="86">
        <v>0</v>
      </c>
      <c r="H362" s="86">
        <v>0</v>
      </c>
      <c r="I362" s="86">
        <v>0</v>
      </c>
      <c r="J362" s="86">
        <v>0</v>
      </c>
      <c r="K362" s="86">
        <v>0</v>
      </c>
      <c r="L362" s="86">
        <v>0</v>
      </c>
      <c r="M362" s="86">
        <v>0</v>
      </c>
      <c r="N362" s="86">
        <v>0</v>
      </c>
      <c r="O362" s="86">
        <v>0</v>
      </c>
      <c r="P362" s="86">
        <v>0</v>
      </c>
      <c r="Q362" s="86">
        <v>0</v>
      </c>
      <c r="R362" s="86">
        <v>8.4749999999999996</v>
      </c>
      <c r="S362" s="86">
        <v>0</v>
      </c>
      <c r="T362" s="86">
        <v>0</v>
      </c>
      <c r="U362" s="86">
        <v>0</v>
      </c>
      <c r="V362" s="86">
        <v>0</v>
      </c>
      <c r="W362" s="86">
        <v>0</v>
      </c>
      <c r="X362" s="86">
        <v>0</v>
      </c>
      <c r="Y362" s="86">
        <v>0</v>
      </c>
      <c r="Z362" s="86">
        <v>0</v>
      </c>
      <c r="AA362" s="86">
        <v>0</v>
      </c>
      <c r="AB362" s="86">
        <v>0</v>
      </c>
      <c r="AC362" s="86">
        <v>0.23799999999999999</v>
      </c>
      <c r="AD362" s="86">
        <v>0</v>
      </c>
      <c r="AE362" s="86">
        <v>0</v>
      </c>
      <c r="AF362" s="86">
        <v>0</v>
      </c>
      <c r="AG362" s="86">
        <v>0</v>
      </c>
      <c r="AH362" s="86">
        <v>0</v>
      </c>
      <c r="AI362" s="86">
        <v>0</v>
      </c>
      <c r="AJ362" s="86">
        <v>0</v>
      </c>
      <c r="AK362" s="86">
        <v>0</v>
      </c>
      <c r="AL362" s="86">
        <v>8.1799999999999998E-2</v>
      </c>
      <c r="AM362" s="86">
        <v>0</v>
      </c>
      <c r="AO362" s="86">
        <v>8.7947999999999986</v>
      </c>
      <c r="AP362" s="86">
        <v>8.7947999999999986</v>
      </c>
      <c r="AQ362" s="86">
        <v>6.2110000000000003</v>
      </c>
      <c r="AR362" s="86">
        <v>0</v>
      </c>
      <c r="AS362" s="86">
        <v>0</v>
      </c>
      <c r="AT362" s="97">
        <v>0.70621276208668771</v>
      </c>
      <c r="AX362" s="86">
        <v>8.1799999999999998E-2</v>
      </c>
      <c r="AY362" s="86">
        <v>0</v>
      </c>
      <c r="AZ362" s="86">
        <v>0</v>
      </c>
      <c r="BA362" s="86">
        <v>8.4749999999999996</v>
      </c>
      <c r="BC362" s="86">
        <v>8.7129999999999992</v>
      </c>
      <c r="BF362" s="86">
        <v>0</v>
      </c>
      <c r="BG362" s="86">
        <v>0</v>
      </c>
      <c r="BH362" s="86">
        <v>8.7129999999999992</v>
      </c>
      <c r="BI362" s="86">
        <v>0</v>
      </c>
      <c r="BJ362" s="86">
        <v>8.1799999999999998E-2</v>
      </c>
      <c r="BK362" s="86">
        <v>0</v>
      </c>
      <c r="BL362" s="86">
        <v>0</v>
      </c>
      <c r="BM362" s="86">
        <v>0</v>
      </c>
      <c r="BN362" s="86" t="s">
        <v>6</v>
      </c>
      <c r="BO362" s="86" t="s">
        <v>6</v>
      </c>
      <c r="BP362" s="86">
        <v>8.7947999999999986</v>
      </c>
      <c r="BS362" s="98">
        <v>0</v>
      </c>
      <c r="BT362" s="98">
        <v>0</v>
      </c>
      <c r="BU362" s="98">
        <v>1</v>
      </c>
      <c r="BV362" s="98">
        <v>0</v>
      </c>
      <c r="BX362" s="98">
        <v>1</v>
      </c>
    </row>
    <row r="363" spans="1:76" x14ac:dyDescent="0.35">
      <c r="A363" s="96" t="s">
        <v>523</v>
      </c>
      <c r="B363" s="96" t="s">
        <v>526</v>
      </c>
      <c r="C363" s="86">
        <v>0</v>
      </c>
      <c r="D363" s="86">
        <v>0</v>
      </c>
      <c r="E363" s="86">
        <v>0</v>
      </c>
      <c r="F363" s="86">
        <v>0</v>
      </c>
      <c r="G363" s="86">
        <v>0</v>
      </c>
      <c r="H363" s="86">
        <v>0</v>
      </c>
      <c r="I363" s="86">
        <v>0</v>
      </c>
      <c r="J363" s="86">
        <v>4.3840000000000003</v>
      </c>
      <c r="K363" s="86">
        <v>0</v>
      </c>
      <c r="L363" s="86">
        <v>0</v>
      </c>
      <c r="M363" s="86">
        <v>11.747</v>
      </c>
      <c r="N363" s="86">
        <v>0</v>
      </c>
      <c r="O363" s="86">
        <v>0</v>
      </c>
      <c r="P363" s="86">
        <v>26.155000000000001</v>
      </c>
      <c r="Q363" s="86">
        <v>0</v>
      </c>
      <c r="R363" s="86">
        <v>0</v>
      </c>
      <c r="S363" s="86">
        <v>0</v>
      </c>
      <c r="T363" s="86">
        <v>0</v>
      </c>
      <c r="U363" s="86">
        <v>0</v>
      </c>
      <c r="V363" s="86">
        <v>2.6564700000000001</v>
      </c>
      <c r="W363" s="86">
        <v>1.1779999999999999</v>
      </c>
      <c r="X363" s="86">
        <v>1.5920000000000001</v>
      </c>
      <c r="Y363" s="86">
        <v>0</v>
      </c>
      <c r="Z363" s="86">
        <v>0</v>
      </c>
      <c r="AA363" s="86">
        <v>0</v>
      </c>
      <c r="AB363" s="86">
        <v>0</v>
      </c>
      <c r="AC363" s="86">
        <v>0</v>
      </c>
      <c r="AD363" s="86">
        <v>0</v>
      </c>
      <c r="AE363" s="86">
        <v>0</v>
      </c>
      <c r="AF363" s="86">
        <v>0</v>
      </c>
      <c r="AG363" s="86">
        <v>0</v>
      </c>
      <c r="AH363" s="86">
        <v>0</v>
      </c>
      <c r="AI363" s="86">
        <v>6.423</v>
      </c>
      <c r="AJ363" s="86">
        <v>147.87700000000001</v>
      </c>
      <c r="AK363" s="86">
        <v>0</v>
      </c>
      <c r="AL363" s="86">
        <v>3.0209999999999999</v>
      </c>
      <c r="AM363" s="86">
        <v>0</v>
      </c>
      <c r="AO363" s="86">
        <v>205.03346999999999</v>
      </c>
      <c r="AP363" s="86">
        <v>205.03346999999999</v>
      </c>
      <c r="AQ363" s="86">
        <v>157.72999999999999</v>
      </c>
      <c r="AR363" s="86">
        <v>0</v>
      </c>
      <c r="AS363" s="86">
        <v>0</v>
      </c>
      <c r="AT363" s="97">
        <v>0.76928903363923951</v>
      </c>
      <c r="AX363" s="86">
        <v>3.0209999999999999</v>
      </c>
      <c r="AY363" s="86">
        <v>0</v>
      </c>
      <c r="AZ363" s="86">
        <v>37.902000000000001</v>
      </c>
      <c r="BA363" s="86">
        <v>0</v>
      </c>
      <c r="BC363" s="86">
        <v>43.328469999999996</v>
      </c>
      <c r="BF363" s="86">
        <v>0</v>
      </c>
      <c r="BG363" s="86">
        <v>0</v>
      </c>
      <c r="BH363" s="86">
        <v>41.736469999999997</v>
      </c>
      <c r="BI363" s="86">
        <v>160.27600000000001</v>
      </c>
      <c r="BJ363" s="86">
        <v>3.0209999999999999</v>
      </c>
      <c r="BK363" s="86">
        <v>0</v>
      </c>
      <c r="BL363" s="86">
        <v>0</v>
      </c>
      <c r="BM363" s="86">
        <v>0</v>
      </c>
      <c r="BN363" s="86" t="s">
        <v>6</v>
      </c>
      <c r="BO363" s="86" t="s">
        <v>6</v>
      </c>
      <c r="BP363" s="86">
        <v>205.03346999999999</v>
      </c>
      <c r="BS363" s="98">
        <v>0</v>
      </c>
      <c r="BT363" s="98">
        <v>0</v>
      </c>
      <c r="BU363" s="98">
        <v>0.21829348154718348</v>
      </c>
      <c r="BV363" s="98">
        <v>0.78170651845281658</v>
      </c>
      <c r="BX363" s="98">
        <v>1</v>
      </c>
    </row>
    <row r="364" spans="1:76" x14ac:dyDescent="0.35">
      <c r="A364" s="96" t="s">
        <v>523</v>
      </c>
      <c r="B364" s="96" t="s">
        <v>528</v>
      </c>
      <c r="C364" s="86">
        <v>0</v>
      </c>
      <c r="D364" s="86">
        <v>0</v>
      </c>
      <c r="E364" s="86">
        <v>0</v>
      </c>
      <c r="F364" s="86">
        <v>0</v>
      </c>
      <c r="G364" s="86">
        <v>0</v>
      </c>
      <c r="H364" s="86">
        <v>0</v>
      </c>
      <c r="I364" s="86">
        <v>0</v>
      </c>
      <c r="J364" s="86">
        <v>0</v>
      </c>
      <c r="K364" s="86">
        <v>0</v>
      </c>
      <c r="L364" s="86">
        <v>0</v>
      </c>
      <c r="M364" s="86">
        <v>0</v>
      </c>
      <c r="N364" s="86">
        <v>0</v>
      </c>
      <c r="O364" s="86">
        <v>0</v>
      </c>
      <c r="P364" s="86">
        <v>0</v>
      </c>
      <c r="Q364" s="86">
        <v>0</v>
      </c>
      <c r="R364" s="86">
        <v>0</v>
      </c>
      <c r="S364" s="86">
        <v>4.3899999999999997</v>
      </c>
      <c r="T364" s="86">
        <v>0</v>
      </c>
      <c r="U364" s="86">
        <v>0</v>
      </c>
      <c r="V364" s="86">
        <v>0</v>
      </c>
      <c r="W364" s="86">
        <v>0</v>
      </c>
      <c r="X364" s="86">
        <v>0</v>
      </c>
      <c r="Y364" s="86">
        <v>0</v>
      </c>
      <c r="Z364" s="86">
        <v>0</v>
      </c>
      <c r="AA364" s="86">
        <v>0</v>
      </c>
      <c r="AB364" s="86">
        <v>0</v>
      </c>
      <c r="AC364" s="86">
        <v>0.249</v>
      </c>
      <c r="AD364" s="86">
        <v>0</v>
      </c>
      <c r="AE364" s="86">
        <v>0</v>
      </c>
      <c r="AF364" s="86">
        <v>0</v>
      </c>
      <c r="AG364" s="86">
        <v>0</v>
      </c>
      <c r="AH364" s="86">
        <v>0</v>
      </c>
      <c r="AI364" s="86">
        <v>0</v>
      </c>
      <c r="AJ364" s="86">
        <v>0</v>
      </c>
      <c r="AK364" s="86">
        <v>0</v>
      </c>
      <c r="AL364" s="86">
        <v>0.10218000000000001</v>
      </c>
      <c r="AM364" s="86">
        <v>0</v>
      </c>
      <c r="AO364" s="86">
        <v>4.7411799999999991</v>
      </c>
      <c r="AP364" s="86">
        <v>4.7411799999999991</v>
      </c>
      <c r="AQ364" s="86">
        <v>3.4060000000000001</v>
      </c>
      <c r="AR364" s="86">
        <v>0</v>
      </c>
      <c r="AS364" s="86">
        <v>0</v>
      </c>
      <c r="AT364" s="97">
        <v>0.7183865619951153</v>
      </c>
      <c r="AX364" s="86">
        <v>0.10218000000000001</v>
      </c>
      <c r="AY364" s="86">
        <v>0</v>
      </c>
      <c r="AZ364" s="86">
        <v>0</v>
      </c>
      <c r="BA364" s="86">
        <v>4.3899999999999997</v>
      </c>
      <c r="BC364" s="86">
        <v>4.6389999999999993</v>
      </c>
      <c r="BF364" s="86">
        <v>0</v>
      </c>
      <c r="BG364" s="86">
        <v>0</v>
      </c>
      <c r="BH364" s="86">
        <v>4.6389999999999993</v>
      </c>
      <c r="BI364" s="86">
        <v>0</v>
      </c>
      <c r="BJ364" s="86">
        <v>0.10218000000000001</v>
      </c>
      <c r="BK364" s="86">
        <v>0</v>
      </c>
      <c r="BL364" s="86">
        <v>0</v>
      </c>
      <c r="BM364" s="86">
        <v>0</v>
      </c>
      <c r="BN364" s="86" t="s">
        <v>6</v>
      </c>
      <c r="BO364" s="86" t="s">
        <v>6</v>
      </c>
      <c r="BP364" s="86">
        <v>4.7411799999999991</v>
      </c>
      <c r="BS364" s="98">
        <v>0</v>
      </c>
      <c r="BT364" s="98">
        <v>0</v>
      </c>
      <c r="BU364" s="98">
        <v>1</v>
      </c>
      <c r="BV364" s="98">
        <v>0</v>
      </c>
      <c r="BX364" s="98">
        <v>1</v>
      </c>
    </row>
    <row r="365" spans="1:76" x14ac:dyDescent="0.35">
      <c r="A365" s="96" t="s">
        <v>529</v>
      </c>
      <c r="B365" s="96" t="s">
        <v>530</v>
      </c>
      <c r="C365" s="86">
        <v>0</v>
      </c>
      <c r="D365" s="86">
        <v>1.056</v>
      </c>
      <c r="E365" s="86">
        <v>0</v>
      </c>
      <c r="F365" s="86">
        <v>0</v>
      </c>
      <c r="G365" s="86">
        <v>0</v>
      </c>
      <c r="H365" s="86">
        <v>0</v>
      </c>
      <c r="I365" s="86">
        <v>0</v>
      </c>
      <c r="J365" s="86">
        <v>0</v>
      </c>
      <c r="K365" s="86">
        <v>0</v>
      </c>
      <c r="L365" s="86">
        <v>0</v>
      </c>
      <c r="M365" s="86">
        <v>13.952</v>
      </c>
      <c r="N365" s="86">
        <v>0</v>
      </c>
      <c r="O365" s="86">
        <v>0</v>
      </c>
      <c r="P365" s="86">
        <v>4.9989999999999997</v>
      </c>
      <c r="Q365" s="86">
        <v>0</v>
      </c>
      <c r="R365" s="86">
        <v>0</v>
      </c>
      <c r="S365" s="86">
        <v>0</v>
      </c>
      <c r="T365" s="86">
        <v>0</v>
      </c>
      <c r="U365" s="86">
        <v>0</v>
      </c>
      <c r="V365" s="86">
        <v>0</v>
      </c>
      <c r="W365" s="86">
        <v>0</v>
      </c>
      <c r="X365" s="86">
        <v>0</v>
      </c>
      <c r="Y365" s="86">
        <v>0</v>
      </c>
      <c r="Z365" s="86">
        <v>0</v>
      </c>
      <c r="AA365" s="86">
        <v>0</v>
      </c>
      <c r="AB365" s="86">
        <v>0</v>
      </c>
      <c r="AC365" s="86">
        <v>0</v>
      </c>
      <c r="AD365" s="86">
        <v>0</v>
      </c>
      <c r="AE365" s="86">
        <v>0</v>
      </c>
      <c r="AF365" s="86">
        <v>0</v>
      </c>
      <c r="AG365" s="86">
        <v>0</v>
      </c>
      <c r="AH365" s="86">
        <v>0</v>
      </c>
      <c r="AI365" s="86">
        <v>3.3809999999999998</v>
      </c>
      <c r="AJ365" s="86">
        <v>0</v>
      </c>
      <c r="AK365" s="86">
        <v>0</v>
      </c>
      <c r="AL365" s="86">
        <v>0.59099999999999997</v>
      </c>
      <c r="AM365" s="86">
        <v>0</v>
      </c>
      <c r="AO365" s="86">
        <v>23.978999999999999</v>
      </c>
      <c r="AP365" s="86">
        <v>23.978999999999999</v>
      </c>
      <c r="AQ365" s="86">
        <v>18.013000000000002</v>
      </c>
      <c r="AR365" s="86">
        <v>0</v>
      </c>
      <c r="AS365" s="86">
        <v>0</v>
      </c>
      <c r="AT365" s="97">
        <v>0.7511989657617083</v>
      </c>
      <c r="AX365" s="86">
        <v>0.59099999999999997</v>
      </c>
      <c r="AY365" s="86">
        <v>0</v>
      </c>
      <c r="AZ365" s="86">
        <v>18.951000000000001</v>
      </c>
      <c r="BA365" s="86">
        <v>0</v>
      </c>
      <c r="BC365" s="86">
        <v>18.951000000000001</v>
      </c>
      <c r="BF365" s="86">
        <v>1.056</v>
      </c>
      <c r="BG365" s="86">
        <v>0</v>
      </c>
      <c r="BH365" s="86">
        <v>18.951000000000001</v>
      </c>
      <c r="BI365" s="86">
        <v>3.3809999999999998</v>
      </c>
      <c r="BJ365" s="86">
        <v>0.59099999999999997</v>
      </c>
      <c r="BK365" s="86">
        <v>0</v>
      </c>
      <c r="BL365" s="86">
        <v>0.45800000000000002</v>
      </c>
      <c r="BM365" s="86">
        <v>0</v>
      </c>
      <c r="BN365" s="86" t="s">
        <v>6</v>
      </c>
      <c r="BO365" s="86" t="s">
        <v>6</v>
      </c>
      <c r="BP365" s="86">
        <v>23.979000000000003</v>
      </c>
      <c r="BS365" s="98">
        <v>4.4038533717002372E-2</v>
      </c>
      <c r="BT365" s="98">
        <v>1.1288127111222316E-2</v>
      </c>
      <c r="BU365" s="98">
        <v>0.80367496559489549</v>
      </c>
      <c r="BV365" s="98">
        <v>0.14099837357687975</v>
      </c>
      <c r="BX365" s="98">
        <v>0.99999999999999989</v>
      </c>
    </row>
    <row r="366" spans="1:76" x14ac:dyDescent="0.35">
      <c r="A366" s="96" t="s">
        <v>529</v>
      </c>
      <c r="B366" s="96" t="s">
        <v>531</v>
      </c>
      <c r="C366" s="86">
        <v>0</v>
      </c>
      <c r="D366" s="86">
        <v>0</v>
      </c>
      <c r="E366" s="86">
        <v>0</v>
      </c>
      <c r="F366" s="86">
        <v>0</v>
      </c>
      <c r="G366" s="86">
        <v>0</v>
      </c>
      <c r="H366" s="86">
        <v>0</v>
      </c>
      <c r="I366" s="86">
        <v>0</v>
      </c>
      <c r="J366" s="86">
        <v>0</v>
      </c>
      <c r="K366" s="86">
        <v>0</v>
      </c>
      <c r="L366" s="86">
        <v>230.21</v>
      </c>
      <c r="M366" s="86">
        <v>0</v>
      </c>
      <c r="N366" s="86">
        <v>0</v>
      </c>
      <c r="O366" s="86">
        <v>0</v>
      </c>
      <c r="P366" s="86">
        <v>9.3268599999999999</v>
      </c>
      <c r="Q366" s="86">
        <v>0</v>
      </c>
      <c r="R366" s="86">
        <v>0</v>
      </c>
      <c r="S366" s="86">
        <v>166.42</v>
      </c>
      <c r="T366" s="86">
        <v>0</v>
      </c>
      <c r="U366" s="86">
        <v>0</v>
      </c>
      <c r="V366" s="86">
        <v>0</v>
      </c>
      <c r="W366" s="86">
        <v>10.882099999999999</v>
      </c>
      <c r="X366" s="86">
        <v>0</v>
      </c>
      <c r="Y366" s="86">
        <v>0</v>
      </c>
      <c r="Z366" s="86">
        <v>0</v>
      </c>
      <c r="AA366" s="86">
        <v>0</v>
      </c>
      <c r="AB366" s="86">
        <v>0</v>
      </c>
      <c r="AC366" s="86">
        <v>0</v>
      </c>
      <c r="AD366" s="86">
        <v>0</v>
      </c>
      <c r="AE366" s="86">
        <v>0</v>
      </c>
      <c r="AF366" s="86">
        <v>0</v>
      </c>
      <c r="AG366" s="86">
        <v>0</v>
      </c>
      <c r="AH366" s="86">
        <v>0</v>
      </c>
      <c r="AI366" s="86">
        <v>48.63</v>
      </c>
      <c r="AJ366" s="86">
        <v>4.923</v>
      </c>
      <c r="AK366" s="86">
        <v>0</v>
      </c>
      <c r="AL366" s="86">
        <v>17.565000000000001</v>
      </c>
      <c r="AM366" s="86">
        <v>0</v>
      </c>
      <c r="AO366" s="86">
        <v>487.95695999999998</v>
      </c>
      <c r="AP366" s="86">
        <v>487.95695999999998</v>
      </c>
      <c r="AQ366" s="86">
        <v>443.35599999999999</v>
      </c>
      <c r="AR366" s="86">
        <v>0</v>
      </c>
      <c r="AS366" s="86">
        <v>0</v>
      </c>
      <c r="AT366" s="97">
        <v>0.90859652867744733</v>
      </c>
      <c r="AX366" s="86">
        <v>17.565000000000001</v>
      </c>
      <c r="AY366" s="86">
        <v>0</v>
      </c>
      <c r="AZ366" s="86">
        <v>9.3268599999999999</v>
      </c>
      <c r="BA366" s="86">
        <v>166.42</v>
      </c>
      <c r="BC366" s="86">
        <v>416.83895999999999</v>
      </c>
      <c r="BF366" s="86">
        <v>0</v>
      </c>
      <c r="BG366" s="86">
        <v>0</v>
      </c>
      <c r="BH366" s="86">
        <v>186.62896000000001</v>
      </c>
      <c r="BI366" s="86">
        <v>283.76300000000003</v>
      </c>
      <c r="BJ366" s="86">
        <v>17.565000000000001</v>
      </c>
      <c r="BK366" s="86">
        <v>0</v>
      </c>
      <c r="BL366" s="86">
        <v>0</v>
      </c>
      <c r="BM366" s="86">
        <v>0</v>
      </c>
      <c r="BN366" s="86" t="s">
        <v>6</v>
      </c>
      <c r="BO366" s="86" t="s">
        <v>6</v>
      </c>
      <c r="BP366" s="86">
        <v>487.95696000000004</v>
      </c>
      <c r="BS366" s="98">
        <v>0</v>
      </c>
      <c r="BT366" s="98">
        <v>0</v>
      </c>
      <c r="BU366" s="98">
        <v>0.41846715333253981</v>
      </c>
      <c r="BV366" s="98">
        <v>0.58153284666746019</v>
      </c>
      <c r="BX366" s="98">
        <v>1</v>
      </c>
    </row>
    <row r="367" spans="1:76" x14ac:dyDescent="0.35">
      <c r="A367" s="96" t="s">
        <v>529</v>
      </c>
      <c r="B367" s="96" t="s">
        <v>532</v>
      </c>
      <c r="C367" s="86">
        <v>0</v>
      </c>
      <c r="D367" s="86">
        <v>0</v>
      </c>
      <c r="E367" s="86">
        <v>0</v>
      </c>
      <c r="F367" s="86">
        <v>0</v>
      </c>
      <c r="G367" s="86">
        <v>0</v>
      </c>
      <c r="H367" s="86">
        <v>0</v>
      </c>
      <c r="I367" s="86">
        <v>0</v>
      </c>
      <c r="J367" s="86">
        <v>0</v>
      </c>
      <c r="K367" s="86">
        <v>0</v>
      </c>
      <c r="L367" s="86">
        <v>7.7009999999999996</v>
      </c>
      <c r="M367" s="86">
        <v>0</v>
      </c>
      <c r="N367" s="86">
        <v>0</v>
      </c>
      <c r="O367" s="86">
        <v>0</v>
      </c>
      <c r="P367" s="86">
        <v>0</v>
      </c>
      <c r="Q367" s="86">
        <v>0</v>
      </c>
      <c r="R367" s="86">
        <v>0</v>
      </c>
      <c r="S367" s="86">
        <v>0</v>
      </c>
      <c r="T367" s="86">
        <v>0</v>
      </c>
      <c r="U367" s="86">
        <v>0</v>
      </c>
      <c r="V367" s="86">
        <v>0</v>
      </c>
      <c r="W367" s="86">
        <v>0</v>
      </c>
      <c r="X367" s="86">
        <v>0</v>
      </c>
      <c r="Y367" s="86">
        <v>0</v>
      </c>
      <c r="Z367" s="86">
        <v>0</v>
      </c>
      <c r="AA367" s="86">
        <v>0</v>
      </c>
      <c r="AB367" s="86">
        <v>0</v>
      </c>
      <c r="AC367" s="86">
        <v>0</v>
      </c>
      <c r="AD367" s="86">
        <v>0</v>
      </c>
      <c r="AE367" s="86">
        <v>0</v>
      </c>
      <c r="AF367" s="86">
        <v>0</v>
      </c>
      <c r="AG367" s="86">
        <v>0</v>
      </c>
      <c r="AH367" s="86">
        <v>0</v>
      </c>
      <c r="AI367" s="86">
        <v>0</v>
      </c>
      <c r="AJ367" s="86">
        <v>0</v>
      </c>
      <c r="AK367" s="86">
        <v>0</v>
      </c>
      <c r="AL367" s="86">
        <v>0.03</v>
      </c>
      <c r="AM367" s="86">
        <v>0</v>
      </c>
      <c r="AO367" s="86">
        <v>7.7309999999999999</v>
      </c>
      <c r="AP367" s="86">
        <v>7.7309999999999999</v>
      </c>
      <c r="AQ367" s="86">
        <v>5.15</v>
      </c>
      <c r="AR367" s="86">
        <v>0</v>
      </c>
      <c r="AS367" s="86">
        <v>0</v>
      </c>
      <c r="AT367" s="97">
        <v>0.66614926917604456</v>
      </c>
      <c r="AX367" s="86">
        <v>0.03</v>
      </c>
      <c r="AY367" s="86">
        <v>0</v>
      </c>
      <c r="AZ367" s="86">
        <v>0</v>
      </c>
      <c r="BA367" s="86">
        <v>0</v>
      </c>
      <c r="BC367" s="86">
        <v>7.7009999999999996</v>
      </c>
      <c r="BF367" s="86">
        <v>0</v>
      </c>
      <c r="BG367" s="86">
        <v>0</v>
      </c>
      <c r="BH367" s="86">
        <v>0</v>
      </c>
      <c r="BI367" s="86">
        <v>7.7009999999999996</v>
      </c>
      <c r="BJ367" s="86">
        <v>0.03</v>
      </c>
      <c r="BK367" s="86">
        <v>0</v>
      </c>
      <c r="BL367" s="86">
        <v>0</v>
      </c>
      <c r="BM367" s="86">
        <v>0</v>
      </c>
      <c r="BN367" s="86" t="s">
        <v>6</v>
      </c>
      <c r="BO367" s="86" t="s">
        <v>6</v>
      </c>
      <c r="BP367" s="86">
        <v>7.7309999999999999</v>
      </c>
      <c r="BS367" s="98">
        <v>0</v>
      </c>
      <c r="BT367" s="98">
        <v>0</v>
      </c>
      <c r="BU367" s="98">
        <v>3.8804811796662787E-3</v>
      </c>
      <c r="BV367" s="98">
        <v>0.99611951882033367</v>
      </c>
      <c r="BX367" s="98">
        <v>1</v>
      </c>
    </row>
    <row r="368" spans="1:76" x14ac:dyDescent="0.35">
      <c r="A368" s="96" t="s">
        <v>529</v>
      </c>
      <c r="B368" s="96" t="s">
        <v>533</v>
      </c>
      <c r="C368" s="86">
        <v>0</v>
      </c>
      <c r="D368" s="86">
        <v>0</v>
      </c>
      <c r="E368" s="86">
        <v>0</v>
      </c>
      <c r="F368" s="86">
        <v>0</v>
      </c>
      <c r="G368" s="86">
        <v>0</v>
      </c>
      <c r="H368" s="86">
        <v>0</v>
      </c>
      <c r="I368" s="86">
        <v>0</v>
      </c>
      <c r="J368" s="86">
        <v>8.1020000000000003</v>
      </c>
      <c r="K368" s="86">
        <v>0</v>
      </c>
      <c r="L368" s="86">
        <v>0</v>
      </c>
      <c r="M368" s="86">
        <v>0</v>
      </c>
      <c r="N368" s="86">
        <v>0</v>
      </c>
      <c r="O368" s="86">
        <v>0</v>
      </c>
      <c r="P368" s="86">
        <v>40.292000000000002</v>
      </c>
      <c r="Q368" s="86">
        <v>0</v>
      </c>
      <c r="R368" s="86">
        <v>24.934000000000001</v>
      </c>
      <c r="S368" s="86">
        <v>0</v>
      </c>
      <c r="T368" s="86">
        <v>0</v>
      </c>
      <c r="U368" s="86">
        <v>0</v>
      </c>
      <c r="V368" s="86">
        <v>0</v>
      </c>
      <c r="W368" s="86">
        <v>1.9179999999999999</v>
      </c>
      <c r="X368" s="86">
        <v>0</v>
      </c>
      <c r="Y368" s="86">
        <v>0</v>
      </c>
      <c r="Z368" s="86">
        <v>0</v>
      </c>
      <c r="AA368" s="86">
        <v>0</v>
      </c>
      <c r="AB368" s="86">
        <v>0</v>
      </c>
      <c r="AC368" s="86">
        <v>0.99</v>
      </c>
      <c r="AD368" s="86">
        <v>0</v>
      </c>
      <c r="AE368" s="86">
        <v>0</v>
      </c>
      <c r="AF368" s="86">
        <v>0</v>
      </c>
      <c r="AG368" s="86">
        <v>0</v>
      </c>
      <c r="AH368" s="86">
        <v>0</v>
      </c>
      <c r="AI368" s="86">
        <v>6.9740000000000002</v>
      </c>
      <c r="AJ368" s="86">
        <v>3.5990000000000002</v>
      </c>
      <c r="AK368" s="86">
        <v>0</v>
      </c>
      <c r="AL368" s="86">
        <v>1.641</v>
      </c>
      <c r="AM368" s="86">
        <v>0</v>
      </c>
      <c r="AO368" s="86">
        <v>88.450000000000017</v>
      </c>
      <c r="AP368" s="86">
        <v>88.450000000000017</v>
      </c>
      <c r="AQ368" s="86">
        <v>68.825000000000003</v>
      </c>
      <c r="AR368" s="86">
        <v>0</v>
      </c>
      <c r="AS368" s="86">
        <v>0</v>
      </c>
      <c r="AT368" s="97">
        <v>0.77812323346523449</v>
      </c>
      <c r="AX368" s="86">
        <v>1.641</v>
      </c>
      <c r="AY368" s="86">
        <v>0</v>
      </c>
      <c r="AZ368" s="86">
        <v>40.292000000000002</v>
      </c>
      <c r="BA368" s="86">
        <v>24.934000000000001</v>
      </c>
      <c r="BC368" s="86">
        <v>68.134</v>
      </c>
      <c r="BF368" s="86">
        <v>0</v>
      </c>
      <c r="BG368" s="86">
        <v>0</v>
      </c>
      <c r="BH368" s="86">
        <v>68.134</v>
      </c>
      <c r="BI368" s="86">
        <v>18.675000000000001</v>
      </c>
      <c r="BJ368" s="86">
        <v>1.641</v>
      </c>
      <c r="BK368" s="86">
        <v>0</v>
      </c>
      <c r="BL368" s="86">
        <v>0.45800000000000002</v>
      </c>
      <c r="BM368" s="86">
        <v>0</v>
      </c>
      <c r="BN368" s="86" t="s">
        <v>6</v>
      </c>
      <c r="BO368" s="86" t="s">
        <v>6</v>
      </c>
      <c r="BP368" s="86">
        <v>88.45</v>
      </c>
      <c r="BS368" s="98">
        <v>0</v>
      </c>
      <c r="BT368" s="98">
        <v>8.4972074618428501E-3</v>
      </c>
      <c r="BU368" s="98">
        <v>0.78036655737704907</v>
      </c>
      <c r="BV368" s="98">
        <v>0.21113623516110797</v>
      </c>
      <c r="BX368" s="98">
        <v>1</v>
      </c>
    </row>
    <row r="369" spans="1:76" x14ac:dyDescent="0.35">
      <c r="A369" s="96" t="s">
        <v>529</v>
      </c>
      <c r="B369" s="96" t="s">
        <v>534</v>
      </c>
      <c r="C369" s="86">
        <v>0</v>
      </c>
      <c r="D369" s="86">
        <v>0</v>
      </c>
      <c r="E369" s="86">
        <v>0</v>
      </c>
      <c r="F369" s="86">
        <v>0</v>
      </c>
      <c r="G369" s="86">
        <v>0</v>
      </c>
      <c r="H369" s="86">
        <v>0</v>
      </c>
      <c r="I369" s="86">
        <v>0</v>
      </c>
      <c r="J369" s="86">
        <v>0</v>
      </c>
      <c r="K369" s="86">
        <v>0</v>
      </c>
      <c r="L369" s="86">
        <v>0</v>
      </c>
      <c r="M369" s="86">
        <v>0</v>
      </c>
      <c r="N369" s="86">
        <v>0.4</v>
      </c>
      <c r="O369" s="86">
        <v>0</v>
      </c>
      <c r="P369" s="86">
        <v>0</v>
      </c>
      <c r="Q369" s="86">
        <v>0</v>
      </c>
      <c r="R369" s="86">
        <v>0</v>
      </c>
      <c r="S369" s="86">
        <v>0</v>
      </c>
      <c r="T369" s="86">
        <v>0</v>
      </c>
      <c r="U369" s="86">
        <v>0</v>
      </c>
      <c r="V369" s="86">
        <v>0</v>
      </c>
      <c r="W369" s="86">
        <v>0</v>
      </c>
      <c r="X369" s="86">
        <v>0</v>
      </c>
      <c r="Y369" s="86">
        <v>0</v>
      </c>
      <c r="Z369" s="86">
        <v>0</v>
      </c>
      <c r="AA369" s="86">
        <v>0</v>
      </c>
      <c r="AB369" s="86">
        <v>0</v>
      </c>
      <c r="AC369" s="86">
        <v>0</v>
      </c>
      <c r="AD369" s="86">
        <v>0</v>
      </c>
      <c r="AE369" s="86">
        <v>0</v>
      </c>
      <c r="AF369" s="86">
        <v>0</v>
      </c>
      <c r="AG369" s="86">
        <v>0</v>
      </c>
      <c r="AH369" s="86">
        <v>0</v>
      </c>
      <c r="AI369" s="86">
        <v>0</v>
      </c>
      <c r="AJ369" s="86">
        <v>0</v>
      </c>
      <c r="AK369" s="86">
        <v>0</v>
      </c>
      <c r="AL369" s="86">
        <v>0.01</v>
      </c>
      <c r="AM369" s="86">
        <v>0</v>
      </c>
      <c r="AO369" s="86">
        <v>0.41000000000000003</v>
      </c>
      <c r="AP369" s="86">
        <v>0.41000000000000003</v>
      </c>
      <c r="AQ369" s="86">
        <v>0.29588999999999999</v>
      </c>
      <c r="AR369" s="86">
        <v>0</v>
      </c>
      <c r="AS369" s="86">
        <v>0</v>
      </c>
      <c r="AT369" s="97">
        <v>0.72168292682926816</v>
      </c>
      <c r="AX369" s="86">
        <v>0.01</v>
      </c>
      <c r="AY369" s="86">
        <v>0</v>
      </c>
      <c r="AZ369" s="86">
        <v>0.4</v>
      </c>
      <c r="BA369" s="86">
        <v>0</v>
      </c>
      <c r="BC369" s="86">
        <v>0.4</v>
      </c>
      <c r="BF369" s="86">
        <v>0</v>
      </c>
      <c r="BG369" s="86">
        <v>0</v>
      </c>
      <c r="BH369" s="86">
        <v>0.4</v>
      </c>
      <c r="BI369" s="86">
        <v>0</v>
      </c>
      <c r="BJ369" s="86">
        <v>0.01</v>
      </c>
      <c r="BK369" s="86">
        <v>0</v>
      </c>
      <c r="BL369" s="86">
        <v>0.45800000000000002</v>
      </c>
      <c r="BM369" s="86">
        <v>0</v>
      </c>
      <c r="BN369" s="86" t="s">
        <v>6</v>
      </c>
      <c r="BO369" s="86" t="s">
        <v>6</v>
      </c>
      <c r="BP369" s="86">
        <v>0.41000000000000003</v>
      </c>
      <c r="BS369" s="98">
        <v>0</v>
      </c>
      <c r="BT369" s="98">
        <v>1.1170731707317073E-2</v>
      </c>
      <c r="BU369" s="98">
        <v>0.98882926829268281</v>
      </c>
      <c r="BV369" s="98">
        <v>0</v>
      </c>
      <c r="BX369" s="98">
        <v>0.99999999999999989</v>
      </c>
    </row>
    <row r="370" spans="1:76" x14ac:dyDescent="0.35">
      <c r="A370" s="96" t="s">
        <v>529</v>
      </c>
      <c r="B370" s="96" t="s">
        <v>535</v>
      </c>
      <c r="C370" s="86">
        <v>0</v>
      </c>
      <c r="D370" s="86">
        <v>3.89</v>
      </c>
      <c r="E370" s="86">
        <v>0</v>
      </c>
      <c r="F370" s="86">
        <v>0</v>
      </c>
      <c r="G370" s="86">
        <v>0</v>
      </c>
      <c r="H370" s="86">
        <v>0</v>
      </c>
      <c r="I370" s="86">
        <v>0</v>
      </c>
      <c r="J370" s="86">
        <v>0</v>
      </c>
      <c r="K370" s="86">
        <v>0</v>
      </c>
      <c r="L370" s="86">
        <v>0</v>
      </c>
      <c r="M370" s="86">
        <v>0</v>
      </c>
      <c r="N370" s="86">
        <v>61.5</v>
      </c>
      <c r="O370" s="86">
        <v>0</v>
      </c>
      <c r="P370" s="86">
        <v>15.9</v>
      </c>
      <c r="Q370" s="86">
        <v>0</v>
      </c>
      <c r="R370" s="86">
        <v>0</v>
      </c>
      <c r="S370" s="86">
        <v>0</v>
      </c>
      <c r="T370" s="86">
        <v>0</v>
      </c>
      <c r="U370" s="86">
        <v>0</v>
      </c>
      <c r="V370" s="86">
        <v>0</v>
      </c>
      <c r="W370" s="86">
        <v>0</v>
      </c>
      <c r="X370" s="86">
        <v>0</v>
      </c>
      <c r="Y370" s="86">
        <v>0</v>
      </c>
      <c r="Z370" s="86">
        <v>0</v>
      </c>
      <c r="AA370" s="86">
        <v>0</v>
      </c>
      <c r="AB370" s="86">
        <v>0</v>
      </c>
      <c r="AC370" s="86">
        <v>0</v>
      </c>
      <c r="AD370" s="86">
        <v>0</v>
      </c>
      <c r="AE370" s="86">
        <v>0</v>
      </c>
      <c r="AF370" s="86">
        <v>0</v>
      </c>
      <c r="AG370" s="86">
        <v>0</v>
      </c>
      <c r="AH370" s="86">
        <v>0</v>
      </c>
      <c r="AI370" s="86">
        <v>0</v>
      </c>
      <c r="AJ370" s="86">
        <v>0</v>
      </c>
      <c r="AK370" s="86">
        <v>0</v>
      </c>
      <c r="AL370" s="86">
        <v>1.97</v>
      </c>
      <c r="AM370" s="86">
        <v>0</v>
      </c>
      <c r="AO370" s="86">
        <v>83.26</v>
      </c>
      <c r="AP370" s="86">
        <v>83.26</v>
      </c>
      <c r="AQ370" s="86">
        <v>54.965000000000003</v>
      </c>
      <c r="AR370" s="86">
        <v>5.633</v>
      </c>
      <c r="AS370" s="86">
        <v>0</v>
      </c>
      <c r="AT370" s="97">
        <v>0.66016094162863315</v>
      </c>
      <c r="AX370" s="86">
        <v>1.97</v>
      </c>
      <c r="AY370" s="86">
        <v>0</v>
      </c>
      <c r="AZ370" s="86">
        <v>77.400000000000006</v>
      </c>
      <c r="BA370" s="86">
        <v>0</v>
      </c>
      <c r="BC370" s="86">
        <v>77.400000000000006</v>
      </c>
      <c r="BF370" s="86">
        <v>3.89</v>
      </c>
      <c r="BG370" s="86">
        <v>0</v>
      </c>
      <c r="BH370" s="86">
        <v>77.400000000000006</v>
      </c>
      <c r="BI370" s="86">
        <v>0</v>
      </c>
      <c r="BJ370" s="86">
        <v>1.97</v>
      </c>
      <c r="BK370" s="86">
        <v>0</v>
      </c>
      <c r="BL370" s="86">
        <v>0.45800000000000002</v>
      </c>
      <c r="BM370" s="86">
        <v>0</v>
      </c>
      <c r="BN370" s="86" t="s">
        <v>6</v>
      </c>
      <c r="BO370" s="86" t="s">
        <v>6</v>
      </c>
      <c r="BP370" s="86">
        <v>83.26</v>
      </c>
      <c r="BS370" s="98">
        <v>4.6721114580831127E-2</v>
      </c>
      <c r="BT370" s="98">
        <v>1.0836656257506606E-2</v>
      </c>
      <c r="BU370" s="98">
        <v>0.94244222916166231</v>
      </c>
      <c r="BV370" s="98">
        <v>0</v>
      </c>
      <c r="BX370" s="98">
        <v>1</v>
      </c>
    </row>
    <row r="371" spans="1:76" x14ac:dyDescent="0.35">
      <c r="A371" s="96" t="s">
        <v>529</v>
      </c>
      <c r="B371" s="96" t="s">
        <v>536</v>
      </c>
      <c r="C371" s="86">
        <v>0</v>
      </c>
      <c r="D371" s="86">
        <v>1</v>
      </c>
      <c r="E371" s="86">
        <v>0</v>
      </c>
      <c r="F371" s="86">
        <v>0.66900000000000004</v>
      </c>
      <c r="G371" s="86">
        <v>0</v>
      </c>
      <c r="H371" s="86">
        <v>0</v>
      </c>
      <c r="I371" s="86">
        <v>0</v>
      </c>
      <c r="J371" s="86">
        <v>0</v>
      </c>
      <c r="K371" s="86">
        <v>0</v>
      </c>
      <c r="L371" s="86">
        <v>0</v>
      </c>
      <c r="M371" s="86">
        <v>45.414400000000001</v>
      </c>
      <c r="N371" s="86">
        <v>77.834699999999998</v>
      </c>
      <c r="O371" s="86">
        <v>0</v>
      </c>
      <c r="P371" s="86">
        <v>10.996</v>
      </c>
      <c r="Q371" s="86">
        <v>0</v>
      </c>
      <c r="R371" s="86">
        <v>0</v>
      </c>
      <c r="S371" s="86">
        <v>0</v>
      </c>
      <c r="T371" s="86">
        <v>0</v>
      </c>
      <c r="U371" s="86">
        <v>0</v>
      </c>
      <c r="V371" s="86">
        <v>0</v>
      </c>
      <c r="W371" s="86">
        <v>0</v>
      </c>
      <c r="X371" s="86">
        <v>0</v>
      </c>
      <c r="Y371" s="86">
        <v>0</v>
      </c>
      <c r="Z371" s="86">
        <v>0</v>
      </c>
      <c r="AA371" s="86">
        <v>0</v>
      </c>
      <c r="AB371" s="86">
        <v>0</v>
      </c>
      <c r="AC371" s="86">
        <v>0</v>
      </c>
      <c r="AD371" s="86">
        <v>0</v>
      </c>
      <c r="AE371" s="86">
        <v>0</v>
      </c>
      <c r="AF371" s="86">
        <v>0</v>
      </c>
      <c r="AG371" s="86">
        <v>0</v>
      </c>
      <c r="AH371" s="86">
        <v>0</v>
      </c>
      <c r="AI371" s="86">
        <v>32.878</v>
      </c>
      <c r="AJ371" s="86">
        <v>0</v>
      </c>
      <c r="AK371" s="86">
        <v>0</v>
      </c>
      <c r="AL371" s="86">
        <v>6.7707899999999999</v>
      </c>
      <c r="AM371" s="86">
        <v>0</v>
      </c>
      <c r="AO371" s="86">
        <v>175.56289000000001</v>
      </c>
      <c r="AP371" s="86">
        <v>175.56289000000001</v>
      </c>
      <c r="AQ371" s="86">
        <v>141.40199999999999</v>
      </c>
      <c r="AR371" s="86">
        <v>0</v>
      </c>
      <c r="AS371" s="86">
        <v>0</v>
      </c>
      <c r="AT371" s="97">
        <v>0.80542078112293536</v>
      </c>
      <c r="AX371" s="86">
        <v>6.7707899999999999</v>
      </c>
      <c r="AY371" s="86">
        <v>0</v>
      </c>
      <c r="AZ371" s="86">
        <v>134.24510000000001</v>
      </c>
      <c r="BA371" s="86">
        <v>0</v>
      </c>
      <c r="BC371" s="86">
        <v>134.24510000000001</v>
      </c>
      <c r="BF371" s="86">
        <v>1.669</v>
      </c>
      <c r="BG371" s="86">
        <v>0</v>
      </c>
      <c r="BH371" s="86">
        <v>134.24510000000001</v>
      </c>
      <c r="BI371" s="86">
        <v>32.878</v>
      </c>
      <c r="BJ371" s="86">
        <v>6.7707899999999999</v>
      </c>
      <c r="BK371" s="86">
        <v>0</v>
      </c>
      <c r="BL371" s="86">
        <v>0</v>
      </c>
      <c r="BM371" s="86">
        <v>0</v>
      </c>
      <c r="BN371" s="86" t="s">
        <v>6</v>
      </c>
      <c r="BO371" s="86" t="s">
        <v>6</v>
      </c>
      <c r="BP371" s="86">
        <v>175.56289000000001</v>
      </c>
      <c r="BS371" s="98">
        <v>9.5065648554771461E-3</v>
      </c>
      <c r="BT371" s="98">
        <v>0</v>
      </c>
      <c r="BU371" s="98">
        <v>0.80322151224555494</v>
      </c>
      <c r="BV371" s="98">
        <v>0.18727192289896799</v>
      </c>
      <c r="BX371" s="98">
        <v>1</v>
      </c>
    </row>
    <row r="372" spans="1:76" x14ac:dyDescent="0.35">
      <c r="A372" s="96" t="s">
        <v>529</v>
      </c>
      <c r="B372" s="96" t="s">
        <v>537</v>
      </c>
      <c r="C372" s="86">
        <v>0</v>
      </c>
      <c r="D372" s="86">
        <v>8.0000000000000002E-3</v>
      </c>
      <c r="E372" s="86">
        <v>7.1198600000000001</v>
      </c>
      <c r="F372" s="86">
        <v>0</v>
      </c>
      <c r="G372" s="86">
        <v>0</v>
      </c>
      <c r="H372" s="86">
        <v>0</v>
      </c>
      <c r="I372" s="86">
        <v>12.436299999999999</v>
      </c>
      <c r="J372" s="86">
        <v>1.7789999999999999</v>
      </c>
      <c r="K372" s="86">
        <v>0</v>
      </c>
      <c r="L372" s="86">
        <v>129.32599999999999</v>
      </c>
      <c r="M372" s="86">
        <v>0</v>
      </c>
      <c r="N372" s="86">
        <v>125.376</v>
      </c>
      <c r="O372" s="86">
        <v>0</v>
      </c>
      <c r="P372" s="86">
        <v>0</v>
      </c>
      <c r="Q372" s="86">
        <v>0</v>
      </c>
      <c r="R372" s="86">
        <v>0</v>
      </c>
      <c r="S372" s="86">
        <v>0</v>
      </c>
      <c r="T372" s="86">
        <v>0</v>
      </c>
      <c r="U372" s="86">
        <v>0</v>
      </c>
      <c r="V372" s="86">
        <v>0</v>
      </c>
      <c r="W372" s="86">
        <v>0</v>
      </c>
      <c r="X372" s="86">
        <v>0</v>
      </c>
      <c r="Y372" s="86">
        <v>0</v>
      </c>
      <c r="Z372" s="86">
        <v>0</v>
      </c>
      <c r="AA372" s="86">
        <v>0</v>
      </c>
      <c r="AB372" s="86">
        <v>0</v>
      </c>
      <c r="AC372" s="86">
        <v>0</v>
      </c>
      <c r="AD372" s="86">
        <v>0</v>
      </c>
      <c r="AE372" s="86">
        <v>0</v>
      </c>
      <c r="AF372" s="86">
        <v>0</v>
      </c>
      <c r="AG372" s="86">
        <v>0</v>
      </c>
      <c r="AH372" s="86">
        <v>0</v>
      </c>
      <c r="AI372" s="86">
        <v>48.298000000000002</v>
      </c>
      <c r="AJ372" s="86">
        <v>0</v>
      </c>
      <c r="AK372" s="86">
        <v>0</v>
      </c>
      <c r="AL372" s="86">
        <v>11.4221</v>
      </c>
      <c r="AM372" s="86">
        <v>0</v>
      </c>
      <c r="AO372" s="86">
        <v>335.76526000000001</v>
      </c>
      <c r="AP372" s="86">
        <v>335.76526000000001</v>
      </c>
      <c r="AQ372" s="86">
        <v>258.73</v>
      </c>
      <c r="AR372" s="86">
        <v>0</v>
      </c>
      <c r="AS372" s="86">
        <v>0</v>
      </c>
      <c r="AT372" s="97">
        <v>0.7705681046335765</v>
      </c>
      <c r="AX372" s="86">
        <v>11.4221</v>
      </c>
      <c r="AY372" s="86">
        <v>0</v>
      </c>
      <c r="AZ372" s="86">
        <v>125.376</v>
      </c>
      <c r="BA372" s="86">
        <v>0</v>
      </c>
      <c r="BC372" s="86">
        <v>254.702</v>
      </c>
      <c r="BF372" s="86">
        <v>7.1278600000000001</v>
      </c>
      <c r="BG372" s="86">
        <v>0</v>
      </c>
      <c r="BH372" s="86">
        <v>125.376</v>
      </c>
      <c r="BI372" s="86">
        <v>191.83929999999998</v>
      </c>
      <c r="BJ372" s="86">
        <v>11.4221</v>
      </c>
      <c r="BK372" s="86">
        <v>0</v>
      </c>
      <c r="BL372" s="86">
        <v>0</v>
      </c>
      <c r="BM372" s="86">
        <v>0</v>
      </c>
      <c r="BN372" s="86" t="s">
        <v>6</v>
      </c>
      <c r="BO372" s="86" t="s">
        <v>6</v>
      </c>
      <c r="BP372" s="86">
        <v>335.76526000000001</v>
      </c>
      <c r="BS372" s="98">
        <v>2.1228700074569954E-2</v>
      </c>
      <c r="BT372" s="98">
        <v>0</v>
      </c>
      <c r="BU372" s="98">
        <v>0.40742183988897479</v>
      </c>
      <c r="BV372" s="98">
        <v>0.57134946003645515</v>
      </c>
      <c r="BX372" s="98">
        <v>0.99999999999999989</v>
      </c>
    </row>
    <row r="373" spans="1:76" x14ac:dyDescent="0.35">
      <c r="A373" s="96" t="s">
        <v>529</v>
      </c>
      <c r="B373" s="96" t="s">
        <v>538</v>
      </c>
      <c r="C373" s="86">
        <v>0</v>
      </c>
      <c r="D373" s="86">
        <v>0</v>
      </c>
      <c r="E373" s="86">
        <v>0</v>
      </c>
      <c r="F373" s="86">
        <v>0</v>
      </c>
      <c r="G373" s="86">
        <v>0</v>
      </c>
      <c r="H373" s="86">
        <v>0</v>
      </c>
      <c r="I373" s="86">
        <v>0</v>
      </c>
      <c r="J373" s="86">
        <v>0</v>
      </c>
      <c r="K373" s="86">
        <v>0</v>
      </c>
      <c r="L373" s="86">
        <v>0</v>
      </c>
      <c r="M373" s="86">
        <v>0</v>
      </c>
      <c r="N373" s="86">
        <v>0</v>
      </c>
      <c r="O373" s="86">
        <v>0</v>
      </c>
      <c r="P373" s="86">
        <v>0</v>
      </c>
      <c r="Q373" s="86">
        <v>0</v>
      </c>
      <c r="R373" s="86">
        <v>0</v>
      </c>
      <c r="S373" s="86">
        <v>0</v>
      </c>
      <c r="T373" s="86">
        <v>0</v>
      </c>
      <c r="U373" s="86">
        <v>0</v>
      </c>
      <c r="V373" s="86">
        <v>0</v>
      </c>
      <c r="W373" s="86">
        <v>28.11</v>
      </c>
      <c r="X373" s="86">
        <v>0</v>
      </c>
      <c r="Y373" s="86">
        <v>0</v>
      </c>
      <c r="Z373" s="86">
        <v>0</v>
      </c>
      <c r="AA373" s="86">
        <v>0</v>
      </c>
      <c r="AB373" s="86">
        <v>0</v>
      </c>
      <c r="AC373" s="86">
        <v>0</v>
      </c>
      <c r="AD373" s="86">
        <v>0</v>
      </c>
      <c r="AE373" s="86">
        <v>0</v>
      </c>
      <c r="AF373" s="86">
        <v>0</v>
      </c>
      <c r="AG373" s="86">
        <v>0</v>
      </c>
      <c r="AH373" s="86">
        <v>0</v>
      </c>
      <c r="AI373" s="86">
        <v>0</v>
      </c>
      <c r="AJ373" s="86">
        <v>0</v>
      </c>
      <c r="AK373" s="86">
        <v>0</v>
      </c>
      <c r="AL373" s="86">
        <v>0.47299999999999998</v>
      </c>
      <c r="AM373" s="86">
        <v>0</v>
      </c>
      <c r="AO373" s="86">
        <v>28.582999999999998</v>
      </c>
      <c r="AP373" s="86">
        <v>28.582999999999998</v>
      </c>
      <c r="AQ373" s="86">
        <v>25.922000000000001</v>
      </c>
      <c r="AR373" s="86">
        <v>0</v>
      </c>
      <c r="AS373" s="86">
        <v>0</v>
      </c>
      <c r="AT373" s="97">
        <v>0.90690270440471621</v>
      </c>
      <c r="AX373" s="86">
        <v>0.47299999999999998</v>
      </c>
      <c r="AY373" s="86">
        <v>0</v>
      </c>
      <c r="AZ373" s="86">
        <v>0</v>
      </c>
      <c r="BA373" s="86">
        <v>0</v>
      </c>
      <c r="BC373" s="86">
        <v>28.11</v>
      </c>
      <c r="BF373" s="86">
        <v>0</v>
      </c>
      <c r="BG373" s="86">
        <v>0</v>
      </c>
      <c r="BH373" s="86">
        <v>28.11</v>
      </c>
      <c r="BI373" s="86">
        <v>0</v>
      </c>
      <c r="BJ373" s="86">
        <v>0.47299999999999998</v>
      </c>
      <c r="BK373" s="86">
        <v>0</v>
      </c>
      <c r="BL373" s="86">
        <v>0.45800000000000002</v>
      </c>
      <c r="BM373" s="86">
        <v>0</v>
      </c>
      <c r="BN373" s="86" t="s">
        <v>6</v>
      </c>
      <c r="BO373" s="86" t="s">
        <v>6</v>
      </c>
      <c r="BP373" s="86">
        <v>28.582999999999998</v>
      </c>
      <c r="BS373" s="98">
        <v>0</v>
      </c>
      <c r="BT373" s="98">
        <v>7.5791204562152331E-3</v>
      </c>
      <c r="BU373" s="98">
        <v>0.99242087954378477</v>
      </c>
      <c r="BV373" s="98">
        <v>0</v>
      </c>
      <c r="BX373" s="98">
        <v>1</v>
      </c>
    </row>
    <row r="374" spans="1:76" x14ac:dyDescent="0.35">
      <c r="A374" s="96" t="s">
        <v>529</v>
      </c>
      <c r="B374" s="96" t="s">
        <v>539</v>
      </c>
      <c r="C374" s="86">
        <v>0</v>
      </c>
      <c r="D374" s="86">
        <v>1.55</v>
      </c>
      <c r="E374" s="86">
        <v>0</v>
      </c>
      <c r="F374" s="86">
        <v>0</v>
      </c>
      <c r="G374" s="86">
        <v>0</v>
      </c>
      <c r="H374" s="86">
        <v>0</v>
      </c>
      <c r="I374" s="86">
        <v>0</v>
      </c>
      <c r="J374" s="86">
        <v>0</v>
      </c>
      <c r="K374" s="86">
        <v>0</v>
      </c>
      <c r="L374" s="86">
        <v>0</v>
      </c>
      <c r="M374" s="86">
        <v>0</v>
      </c>
      <c r="N374" s="86">
        <v>0</v>
      </c>
      <c r="O374" s="86">
        <v>0</v>
      </c>
      <c r="P374" s="86">
        <v>0</v>
      </c>
      <c r="Q374" s="86">
        <v>0</v>
      </c>
      <c r="R374" s="86">
        <v>16.100000000000001</v>
      </c>
      <c r="S374" s="86">
        <v>0</v>
      </c>
      <c r="T374" s="86">
        <v>0</v>
      </c>
      <c r="U374" s="86">
        <v>0</v>
      </c>
      <c r="V374" s="86">
        <v>0</v>
      </c>
      <c r="W374" s="86">
        <v>0</v>
      </c>
      <c r="X374" s="86">
        <v>0</v>
      </c>
      <c r="Y374" s="86">
        <v>0</v>
      </c>
      <c r="Z374" s="86">
        <v>0</v>
      </c>
      <c r="AA374" s="86">
        <v>0</v>
      </c>
      <c r="AB374" s="86">
        <v>0</v>
      </c>
      <c r="AC374" s="86">
        <v>0</v>
      </c>
      <c r="AD374" s="86">
        <v>0</v>
      </c>
      <c r="AE374" s="86">
        <v>0</v>
      </c>
      <c r="AF374" s="86">
        <v>0</v>
      </c>
      <c r="AG374" s="86">
        <v>0</v>
      </c>
      <c r="AH374" s="86">
        <v>0</v>
      </c>
      <c r="AI374" s="86">
        <v>0</v>
      </c>
      <c r="AJ374" s="86">
        <v>0</v>
      </c>
      <c r="AK374" s="86">
        <v>0</v>
      </c>
      <c r="AL374" s="86">
        <v>0.1</v>
      </c>
      <c r="AM374" s="86">
        <v>0</v>
      </c>
      <c r="AO374" s="86">
        <v>17.750000000000004</v>
      </c>
      <c r="AP374" s="86">
        <v>17.750000000000004</v>
      </c>
      <c r="AQ374" s="86">
        <v>9.8699999999999992</v>
      </c>
      <c r="AR374" s="86">
        <v>0</v>
      </c>
      <c r="AS374" s="86">
        <v>0</v>
      </c>
      <c r="AT374" s="97">
        <v>0.55605633802816889</v>
      </c>
      <c r="AX374" s="86">
        <v>0.1</v>
      </c>
      <c r="AY374" s="86">
        <v>0</v>
      </c>
      <c r="AZ374" s="86">
        <v>0</v>
      </c>
      <c r="BA374" s="86">
        <v>16.100000000000001</v>
      </c>
      <c r="BC374" s="86">
        <v>16.100000000000001</v>
      </c>
      <c r="BF374" s="86">
        <v>1.55</v>
      </c>
      <c r="BG374" s="86">
        <v>0</v>
      </c>
      <c r="BH374" s="86">
        <v>16.100000000000001</v>
      </c>
      <c r="BI374" s="86">
        <v>0</v>
      </c>
      <c r="BJ374" s="86">
        <v>0.1</v>
      </c>
      <c r="BK374" s="86">
        <v>0</v>
      </c>
      <c r="BL374" s="86">
        <v>0.45800000000000002</v>
      </c>
      <c r="BM374" s="86">
        <v>0</v>
      </c>
      <c r="BN374" s="86" t="s">
        <v>6</v>
      </c>
      <c r="BO374" s="86" t="s">
        <v>6</v>
      </c>
      <c r="BP374" s="86">
        <v>17.750000000000004</v>
      </c>
      <c r="BS374" s="98">
        <v>8.7323943661971812E-2</v>
      </c>
      <c r="BT374" s="98">
        <v>2.5802816901408449E-3</v>
      </c>
      <c r="BU374" s="98">
        <v>0.91009577464788727</v>
      </c>
      <c r="BV374" s="98">
        <v>0</v>
      </c>
      <c r="BX374" s="98">
        <v>0.99999999999999989</v>
      </c>
    </row>
    <row r="375" spans="1:76" x14ac:dyDescent="0.35">
      <c r="A375" s="96" t="s">
        <v>529</v>
      </c>
      <c r="B375" s="96" t="s">
        <v>540</v>
      </c>
      <c r="C375" s="86">
        <v>0</v>
      </c>
      <c r="D375" s="86">
        <v>0</v>
      </c>
      <c r="E375" s="86">
        <v>0</v>
      </c>
      <c r="F375" s="86">
        <v>0</v>
      </c>
      <c r="G375" s="86">
        <v>0</v>
      </c>
      <c r="H375" s="86">
        <v>0</v>
      </c>
      <c r="I375" s="86">
        <v>0</v>
      </c>
      <c r="J375" s="86">
        <v>0</v>
      </c>
      <c r="K375" s="86">
        <v>0</v>
      </c>
      <c r="L375" s="86">
        <v>0</v>
      </c>
      <c r="M375" s="86">
        <v>0</v>
      </c>
      <c r="N375" s="86">
        <v>0</v>
      </c>
      <c r="O375" s="86">
        <v>0</v>
      </c>
      <c r="P375" s="86">
        <v>0</v>
      </c>
      <c r="Q375" s="86">
        <v>0</v>
      </c>
      <c r="R375" s="86">
        <v>6.1</v>
      </c>
      <c r="S375" s="86">
        <v>0</v>
      </c>
      <c r="T375" s="86">
        <v>0</v>
      </c>
      <c r="U375" s="86">
        <v>0</v>
      </c>
      <c r="V375" s="86">
        <v>0</v>
      </c>
      <c r="W375" s="86">
        <v>0</v>
      </c>
      <c r="X375" s="86">
        <v>0</v>
      </c>
      <c r="Y375" s="86">
        <v>0</v>
      </c>
      <c r="Z375" s="86">
        <v>0</v>
      </c>
      <c r="AA375" s="86">
        <v>0</v>
      </c>
      <c r="AB375" s="86">
        <v>0</v>
      </c>
      <c r="AC375" s="86">
        <v>0</v>
      </c>
      <c r="AD375" s="86">
        <v>0</v>
      </c>
      <c r="AE375" s="86">
        <v>0</v>
      </c>
      <c r="AF375" s="86">
        <v>0</v>
      </c>
      <c r="AG375" s="86">
        <v>0</v>
      </c>
      <c r="AH375" s="86">
        <v>0</v>
      </c>
      <c r="AI375" s="86">
        <v>0</v>
      </c>
      <c r="AJ375" s="86">
        <v>0</v>
      </c>
      <c r="AK375" s="86">
        <v>0</v>
      </c>
      <c r="AL375" s="86">
        <v>0.04</v>
      </c>
      <c r="AM375" s="86">
        <v>0</v>
      </c>
      <c r="AO375" s="86">
        <v>6.14</v>
      </c>
      <c r="AP375" s="86">
        <v>6.14</v>
      </c>
      <c r="AQ375" s="86">
        <v>3.7844000000000002</v>
      </c>
      <c r="AR375" s="86">
        <v>0</v>
      </c>
      <c r="AS375" s="86">
        <v>0</v>
      </c>
      <c r="AT375" s="97">
        <v>0.61635179153094466</v>
      </c>
      <c r="AX375" s="86">
        <v>0.04</v>
      </c>
      <c r="AY375" s="86">
        <v>0</v>
      </c>
      <c r="AZ375" s="86">
        <v>0</v>
      </c>
      <c r="BA375" s="86">
        <v>6.1</v>
      </c>
      <c r="BC375" s="86">
        <v>6.1</v>
      </c>
      <c r="BF375" s="86">
        <v>0</v>
      </c>
      <c r="BG375" s="86">
        <v>0</v>
      </c>
      <c r="BH375" s="86">
        <v>6.1</v>
      </c>
      <c r="BI375" s="86">
        <v>0</v>
      </c>
      <c r="BJ375" s="86">
        <v>0.04</v>
      </c>
      <c r="BK375" s="86">
        <v>0</v>
      </c>
      <c r="BL375" s="86">
        <v>0.45800000000000002</v>
      </c>
      <c r="BM375" s="86">
        <v>0</v>
      </c>
      <c r="BN375" s="86" t="s">
        <v>6</v>
      </c>
      <c r="BO375" s="86" t="s">
        <v>6</v>
      </c>
      <c r="BP375" s="86">
        <v>6.14</v>
      </c>
      <c r="BS375" s="98">
        <v>0</v>
      </c>
      <c r="BT375" s="98">
        <v>2.9837133550488599E-3</v>
      </c>
      <c r="BU375" s="98">
        <v>0.99701628664495112</v>
      </c>
      <c r="BV375" s="98">
        <v>0</v>
      </c>
      <c r="BX375" s="98">
        <v>1</v>
      </c>
    </row>
    <row r="376" spans="1:76" x14ac:dyDescent="0.35">
      <c r="A376" s="96" t="s">
        <v>529</v>
      </c>
      <c r="B376" s="96" t="s">
        <v>541</v>
      </c>
      <c r="C376" s="86">
        <v>0</v>
      </c>
      <c r="D376" s="86">
        <v>5.7</v>
      </c>
      <c r="E376" s="86">
        <v>0</v>
      </c>
      <c r="F376" s="86">
        <v>10.81</v>
      </c>
      <c r="G376" s="86">
        <v>0</v>
      </c>
      <c r="H376" s="86">
        <v>0</v>
      </c>
      <c r="I376" s="86">
        <v>1038.6600000000001</v>
      </c>
      <c r="J376" s="86">
        <v>0</v>
      </c>
      <c r="K376" s="86">
        <v>0</v>
      </c>
      <c r="L376" s="86">
        <v>95.7</v>
      </c>
      <c r="M376" s="86">
        <v>57.6</v>
      </c>
      <c r="N376" s="86">
        <v>82.1</v>
      </c>
      <c r="O376" s="86">
        <v>0</v>
      </c>
      <c r="P376" s="86">
        <v>0</v>
      </c>
      <c r="Q376" s="86">
        <v>0</v>
      </c>
      <c r="R376" s="86">
        <v>0</v>
      </c>
      <c r="S376" s="86">
        <v>0</v>
      </c>
      <c r="T376" s="86">
        <v>0</v>
      </c>
      <c r="U376" s="86">
        <v>0</v>
      </c>
      <c r="V376" s="86">
        <v>0</v>
      </c>
      <c r="W376" s="86">
        <v>21.2</v>
      </c>
      <c r="X376" s="86">
        <v>0</v>
      </c>
      <c r="Y376" s="86">
        <v>0</v>
      </c>
      <c r="Z376" s="86">
        <v>0</v>
      </c>
      <c r="AA376" s="86">
        <v>0</v>
      </c>
      <c r="AB376" s="86">
        <v>0</v>
      </c>
      <c r="AC376" s="86">
        <v>0</v>
      </c>
      <c r="AD376" s="86">
        <v>0</v>
      </c>
      <c r="AE376" s="86">
        <v>0</v>
      </c>
      <c r="AF376" s="86">
        <v>19.100000000000001</v>
      </c>
      <c r="AG376" s="86">
        <v>14.2</v>
      </c>
      <c r="AH376" s="86">
        <v>54.2</v>
      </c>
      <c r="AI376" s="86">
        <v>191.09700000000001</v>
      </c>
      <c r="AJ376" s="86">
        <v>19.34</v>
      </c>
      <c r="AK376" s="86">
        <v>0</v>
      </c>
      <c r="AL376" s="86">
        <v>41.592500000000001</v>
      </c>
      <c r="AM376" s="86">
        <v>0</v>
      </c>
      <c r="AO376" s="86">
        <v>1651.2994999999999</v>
      </c>
      <c r="AP376" s="86">
        <v>1651.2994999999999</v>
      </c>
      <c r="AQ376" s="86">
        <v>1157.2149999999999</v>
      </c>
      <c r="AR376" s="86">
        <v>0</v>
      </c>
      <c r="AS376" s="86">
        <v>0</v>
      </c>
      <c r="AT376" s="97">
        <v>0.70079049863456022</v>
      </c>
      <c r="AX376" s="86">
        <v>74.892499999999998</v>
      </c>
      <c r="AY376" s="86">
        <v>0</v>
      </c>
      <c r="AZ376" s="86">
        <v>139.69999999999999</v>
      </c>
      <c r="BA376" s="86">
        <v>0</v>
      </c>
      <c r="BC376" s="86">
        <v>256.60000000000002</v>
      </c>
      <c r="BF376" s="86">
        <v>16.510000000000002</v>
      </c>
      <c r="BG376" s="86">
        <v>0</v>
      </c>
      <c r="BH376" s="86">
        <v>160.89999999999998</v>
      </c>
      <c r="BI376" s="86">
        <v>1398.9970000000001</v>
      </c>
      <c r="BJ376" s="86">
        <v>74.892499999999998</v>
      </c>
      <c r="BK376" s="86">
        <v>0</v>
      </c>
      <c r="BL376" s="86">
        <v>0.45800000000000002</v>
      </c>
      <c r="BM376" s="86">
        <v>0</v>
      </c>
      <c r="BN376" s="86" t="s">
        <v>6</v>
      </c>
      <c r="BO376" s="86" t="s">
        <v>6</v>
      </c>
      <c r="BP376" s="86">
        <v>1651.2995000000001</v>
      </c>
      <c r="BS376" s="98">
        <v>9.9981862769291698E-3</v>
      </c>
      <c r="BT376" s="98">
        <v>2.0771982914062528E-2</v>
      </c>
      <c r="BU376" s="98">
        <v>0.12202010295527853</v>
      </c>
      <c r="BV376" s="98">
        <v>0.84720972785372972</v>
      </c>
      <c r="BX376" s="98">
        <v>1</v>
      </c>
    </row>
    <row r="377" spans="1:76" x14ac:dyDescent="0.35">
      <c r="A377" s="96" t="s">
        <v>529</v>
      </c>
      <c r="B377" s="96" t="s">
        <v>542</v>
      </c>
      <c r="C377" s="86">
        <v>0</v>
      </c>
      <c r="D377" s="86">
        <v>0</v>
      </c>
      <c r="E377" s="86">
        <v>0</v>
      </c>
      <c r="F377" s="86">
        <v>0</v>
      </c>
      <c r="G377" s="86">
        <v>0</v>
      </c>
      <c r="H377" s="86">
        <v>0</v>
      </c>
      <c r="I377" s="86">
        <v>0</v>
      </c>
      <c r="J377" s="86">
        <v>0</v>
      </c>
      <c r="K377" s="86">
        <v>0</v>
      </c>
      <c r="L377" s="86">
        <v>0</v>
      </c>
      <c r="M377" s="86">
        <v>0</v>
      </c>
      <c r="N377" s="86">
        <v>104.3</v>
      </c>
      <c r="O377" s="86">
        <v>0</v>
      </c>
      <c r="P377" s="86">
        <v>0</v>
      </c>
      <c r="Q377" s="86">
        <v>0</v>
      </c>
      <c r="R377" s="86">
        <v>142.19999999999999</v>
      </c>
      <c r="S377" s="86">
        <v>0</v>
      </c>
      <c r="T377" s="86">
        <v>0</v>
      </c>
      <c r="U377" s="86">
        <v>0</v>
      </c>
      <c r="V377" s="86">
        <v>0</v>
      </c>
      <c r="W377" s="86">
        <v>0</v>
      </c>
      <c r="X377" s="86">
        <v>0</v>
      </c>
      <c r="Y377" s="86">
        <v>0</v>
      </c>
      <c r="Z377" s="86">
        <v>0</v>
      </c>
      <c r="AA377" s="86">
        <v>0</v>
      </c>
      <c r="AB377" s="86">
        <v>0</v>
      </c>
      <c r="AC377" s="86">
        <v>0</v>
      </c>
      <c r="AD377" s="86">
        <v>0</v>
      </c>
      <c r="AE377" s="86">
        <v>0</v>
      </c>
      <c r="AF377" s="86">
        <v>0</v>
      </c>
      <c r="AG377" s="86">
        <v>0</v>
      </c>
      <c r="AH377" s="86">
        <v>0</v>
      </c>
      <c r="AI377" s="86">
        <v>0</v>
      </c>
      <c r="AJ377" s="86">
        <v>0</v>
      </c>
      <c r="AK377" s="86">
        <v>0</v>
      </c>
      <c r="AL377" s="86">
        <v>8</v>
      </c>
      <c r="AM377" s="86">
        <v>0</v>
      </c>
      <c r="AO377" s="86">
        <v>254.5</v>
      </c>
      <c r="AP377" s="86">
        <v>254.5</v>
      </c>
      <c r="AQ377" s="86">
        <v>217.98</v>
      </c>
      <c r="AR377" s="86">
        <v>0</v>
      </c>
      <c r="AS377" s="86">
        <v>0</v>
      </c>
      <c r="AT377" s="97">
        <v>0.85650294695481333</v>
      </c>
      <c r="AX377" s="86">
        <v>8</v>
      </c>
      <c r="AY377" s="86">
        <v>0</v>
      </c>
      <c r="AZ377" s="86">
        <v>104.3</v>
      </c>
      <c r="BA377" s="86">
        <v>142.19999999999999</v>
      </c>
      <c r="BC377" s="86">
        <v>246.5</v>
      </c>
      <c r="BF377" s="86">
        <v>0</v>
      </c>
      <c r="BG377" s="86">
        <v>0</v>
      </c>
      <c r="BH377" s="86">
        <v>246.5</v>
      </c>
      <c r="BI377" s="86">
        <v>0</v>
      </c>
      <c r="BJ377" s="86">
        <v>8</v>
      </c>
      <c r="BK377" s="86">
        <v>0</v>
      </c>
      <c r="BL377" s="86">
        <v>0.45800000000000002</v>
      </c>
      <c r="BM377" s="86">
        <v>0</v>
      </c>
      <c r="BN377" s="86" t="s">
        <v>6</v>
      </c>
      <c r="BO377" s="86" t="s">
        <v>6</v>
      </c>
      <c r="BP377" s="86">
        <v>254.5</v>
      </c>
      <c r="BS377" s="98">
        <v>0</v>
      </c>
      <c r="BT377" s="98">
        <v>1.4396856581532417E-2</v>
      </c>
      <c r="BU377" s="98">
        <v>0.98560314341846766</v>
      </c>
      <c r="BV377" s="98">
        <v>0</v>
      </c>
      <c r="BX377" s="98">
        <v>1</v>
      </c>
    </row>
    <row r="378" spans="1:76" x14ac:dyDescent="0.35">
      <c r="A378" s="96" t="s">
        <v>529</v>
      </c>
      <c r="B378" s="96" t="s">
        <v>543</v>
      </c>
      <c r="C378" s="86">
        <v>0</v>
      </c>
      <c r="D378" s="86">
        <v>0</v>
      </c>
      <c r="E378" s="86">
        <v>0</v>
      </c>
      <c r="F378" s="86">
        <v>0</v>
      </c>
      <c r="G378" s="86">
        <v>0</v>
      </c>
      <c r="H378" s="86">
        <v>0</v>
      </c>
      <c r="I378" s="86">
        <v>0</v>
      </c>
      <c r="J378" s="86">
        <v>0</v>
      </c>
      <c r="K378" s="86">
        <v>0</v>
      </c>
      <c r="L378" s="86">
        <v>0</v>
      </c>
      <c r="M378" s="86">
        <v>0</v>
      </c>
      <c r="N378" s="86">
        <v>0</v>
      </c>
      <c r="O378" s="86">
        <v>0</v>
      </c>
      <c r="P378" s="86">
        <v>0</v>
      </c>
      <c r="Q378" s="86">
        <v>0</v>
      </c>
      <c r="R378" s="86">
        <v>0</v>
      </c>
      <c r="S378" s="86">
        <v>0</v>
      </c>
      <c r="T378" s="86">
        <v>0</v>
      </c>
      <c r="U378" s="86">
        <v>0</v>
      </c>
      <c r="V378" s="86">
        <v>0</v>
      </c>
      <c r="W378" s="86">
        <v>8.3439999999999994</v>
      </c>
      <c r="X378" s="86">
        <v>0</v>
      </c>
      <c r="Y378" s="86">
        <v>0</v>
      </c>
      <c r="Z378" s="86">
        <v>0</v>
      </c>
      <c r="AA378" s="86">
        <v>0</v>
      </c>
      <c r="AB378" s="86">
        <v>0</v>
      </c>
      <c r="AC378" s="86">
        <v>0</v>
      </c>
      <c r="AD378" s="86">
        <v>0</v>
      </c>
      <c r="AE378" s="86">
        <v>0</v>
      </c>
      <c r="AF378" s="86">
        <v>0</v>
      </c>
      <c r="AG378" s="86">
        <v>0</v>
      </c>
      <c r="AH378" s="86">
        <v>0</v>
      </c>
      <c r="AI378" s="86">
        <v>0</v>
      </c>
      <c r="AJ378" s="86">
        <v>218.018</v>
      </c>
      <c r="AK378" s="86">
        <v>0</v>
      </c>
      <c r="AL378" s="86">
        <v>1.4079999999999999</v>
      </c>
      <c r="AM378" s="86">
        <v>1.206</v>
      </c>
      <c r="AO378" s="86">
        <v>227.76999999999998</v>
      </c>
      <c r="AP378" s="86">
        <v>228.97599999999997</v>
      </c>
      <c r="AQ378" s="86">
        <v>209.041</v>
      </c>
      <c r="AR378" s="86">
        <v>83.039000000000001</v>
      </c>
      <c r="AS378" s="86">
        <v>83.039000000000001</v>
      </c>
      <c r="AT378" s="97">
        <v>0.91293847390119498</v>
      </c>
      <c r="AX378" s="86">
        <v>1.4079999999999999</v>
      </c>
      <c r="AY378" s="86">
        <v>0</v>
      </c>
      <c r="AZ378" s="86">
        <v>0</v>
      </c>
      <c r="BA378" s="86">
        <v>0</v>
      </c>
      <c r="BC378" s="86">
        <v>8.3439999999999994</v>
      </c>
      <c r="BF378" s="86">
        <v>0</v>
      </c>
      <c r="BG378" s="86">
        <v>0</v>
      </c>
      <c r="BH378" s="86">
        <v>8.3439999999999994</v>
      </c>
      <c r="BI378" s="86">
        <v>218.018</v>
      </c>
      <c r="BJ378" s="86">
        <v>1.4079999999999999</v>
      </c>
      <c r="BK378" s="86">
        <v>0</v>
      </c>
      <c r="BL378" s="86">
        <v>0.45800000000000002</v>
      </c>
      <c r="BM378" s="86">
        <v>1.206</v>
      </c>
      <c r="BN378" s="86">
        <v>1E-3</v>
      </c>
      <c r="BO378" s="86">
        <v>0</v>
      </c>
      <c r="BP378" s="86">
        <v>228.97599999999997</v>
      </c>
      <c r="BS378" s="98">
        <v>5.2669275382572851E-8</v>
      </c>
      <c r="BT378" s="98">
        <v>8.0831700265530017E-3</v>
      </c>
      <c r="BU378" s="98">
        <v>3.9773321221438056E-2</v>
      </c>
      <c r="BV378" s="98">
        <v>0.95214345608273365</v>
      </c>
      <c r="BX378" s="98">
        <v>1</v>
      </c>
    </row>
    <row r="379" spans="1:76" x14ac:dyDescent="0.35">
      <c r="A379" s="96" t="s">
        <v>544</v>
      </c>
      <c r="B379" s="96" t="s">
        <v>545</v>
      </c>
      <c r="C379" s="86">
        <v>0</v>
      </c>
      <c r="D379" s="86">
        <v>0</v>
      </c>
      <c r="E379" s="86">
        <v>0</v>
      </c>
      <c r="F379" s="86">
        <v>0</v>
      </c>
      <c r="G379" s="86">
        <v>0</v>
      </c>
      <c r="H379" s="86">
        <v>0</v>
      </c>
      <c r="I379" s="86">
        <v>0</v>
      </c>
      <c r="J379" s="86">
        <v>0</v>
      </c>
      <c r="K379" s="86">
        <v>0</v>
      </c>
      <c r="L379" s="86">
        <v>0</v>
      </c>
      <c r="M379" s="86">
        <v>0</v>
      </c>
      <c r="N379" s="86">
        <v>0</v>
      </c>
      <c r="O379" s="86">
        <v>0</v>
      </c>
      <c r="P379" s="86">
        <v>0</v>
      </c>
      <c r="Q379" s="86">
        <v>4.83908</v>
      </c>
      <c r="R379" s="86">
        <v>0</v>
      </c>
      <c r="S379" s="86">
        <v>0</v>
      </c>
      <c r="T379" s="86">
        <v>0</v>
      </c>
      <c r="U379" s="86">
        <v>0</v>
      </c>
      <c r="V379" s="86">
        <v>0</v>
      </c>
      <c r="W379" s="86">
        <v>0</v>
      </c>
      <c r="X379" s="86">
        <v>0</v>
      </c>
      <c r="Y379" s="86">
        <v>0</v>
      </c>
      <c r="Z379" s="86">
        <v>0</v>
      </c>
      <c r="AA379" s="86">
        <v>0</v>
      </c>
      <c r="AB379" s="86">
        <v>0</v>
      </c>
      <c r="AC379" s="86">
        <v>0</v>
      </c>
      <c r="AD379" s="86">
        <v>0</v>
      </c>
      <c r="AE379" s="86">
        <v>0</v>
      </c>
      <c r="AF379" s="86">
        <v>0</v>
      </c>
      <c r="AG379" s="86">
        <v>0</v>
      </c>
      <c r="AH379" s="86">
        <v>0</v>
      </c>
      <c r="AI379" s="86">
        <v>0</v>
      </c>
      <c r="AJ379" s="86">
        <v>0</v>
      </c>
      <c r="AK379" s="86">
        <v>0</v>
      </c>
      <c r="AL379" s="86">
        <v>1.0000000000000001E-5</v>
      </c>
      <c r="AM379" s="86">
        <v>0</v>
      </c>
      <c r="AO379" s="86">
        <v>4.8390899999999997</v>
      </c>
      <c r="AP379" s="86">
        <v>4.8390899999999997</v>
      </c>
      <c r="AQ379" s="86">
        <v>3.0990000000000002</v>
      </c>
      <c r="AR379" s="86">
        <v>0</v>
      </c>
      <c r="AS379" s="86">
        <v>0</v>
      </c>
      <c r="AT379" s="97">
        <v>0.64040966380042541</v>
      </c>
      <c r="AX379" s="86">
        <v>1.0000000000000001E-5</v>
      </c>
      <c r="AY379" s="86">
        <v>0</v>
      </c>
      <c r="AZ379" s="86">
        <v>4.83908</v>
      </c>
      <c r="BA379" s="86">
        <v>0</v>
      </c>
      <c r="BC379" s="86">
        <v>4.83908</v>
      </c>
      <c r="BF379" s="86">
        <v>0</v>
      </c>
      <c r="BG379" s="86">
        <v>0</v>
      </c>
      <c r="BH379" s="86">
        <v>4.83908</v>
      </c>
      <c r="BI379" s="86">
        <v>0</v>
      </c>
      <c r="BJ379" s="86">
        <v>1.0000000000000001E-5</v>
      </c>
      <c r="BK379" s="86">
        <v>0</v>
      </c>
      <c r="BL379" s="86">
        <v>0</v>
      </c>
      <c r="BM379" s="86">
        <v>0</v>
      </c>
      <c r="BN379" s="86" t="s">
        <v>6</v>
      </c>
      <c r="BO379" s="86" t="s">
        <v>6</v>
      </c>
      <c r="BP379" s="86">
        <v>4.8390899999999997</v>
      </c>
      <c r="BS379" s="98">
        <v>0</v>
      </c>
      <c r="BT379" s="98">
        <v>0</v>
      </c>
      <c r="BU379" s="98">
        <v>1</v>
      </c>
      <c r="BV379" s="98">
        <v>0</v>
      </c>
      <c r="BX379" s="98">
        <v>1</v>
      </c>
    </row>
    <row r="380" spans="1:76" x14ac:dyDescent="0.35">
      <c r="A380" s="96" t="s">
        <v>544</v>
      </c>
      <c r="B380" s="96" t="s">
        <v>546</v>
      </c>
      <c r="C380" s="86">
        <v>0</v>
      </c>
      <c r="D380" s="86">
        <v>0</v>
      </c>
      <c r="E380" s="86">
        <v>0</v>
      </c>
      <c r="F380" s="86">
        <v>0</v>
      </c>
      <c r="G380" s="86">
        <v>0</v>
      </c>
      <c r="H380" s="86">
        <v>0</v>
      </c>
      <c r="I380" s="86">
        <v>0</v>
      </c>
      <c r="J380" s="86">
        <v>0</v>
      </c>
      <c r="K380" s="86">
        <v>0</v>
      </c>
      <c r="L380" s="86">
        <v>0</v>
      </c>
      <c r="M380" s="86">
        <v>0</v>
      </c>
      <c r="N380" s="86">
        <v>0</v>
      </c>
      <c r="O380" s="86">
        <v>0</v>
      </c>
      <c r="P380" s="86">
        <v>2.5</v>
      </c>
      <c r="Q380" s="86">
        <v>3.01</v>
      </c>
      <c r="R380" s="86">
        <v>0</v>
      </c>
      <c r="S380" s="86">
        <v>0</v>
      </c>
      <c r="T380" s="86">
        <v>0</v>
      </c>
      <c r="U380" s="86">
        <v>0</v>
      </c>
      <c r="V380" s="86">
        <v>0</v>
      </c>
      <c r="W380" s="86">
        <v>0.19</v>
      </c>
      <c r="X380" s="86">
        <v>0</v>
      </c>
      <c r="Y380" s="86">
        <v>0</v>
      </c>
      <c r="Z380" s="86">
        <v>0</v>
      </c>
      <c r="AA380" s="86">
        <v>0</v>
      </c>
      <c r="AB380" s="86">
        <v>0</v>
      </c>
      <c r="AC380" s="86">
        <v>0</v>
      </c>
      <c r="AD380" s="86">
        <v>0</v>
      </c>
      <c r="AE380" s="86">
        <v>0</v>
      </c>
      <c r="AF380" s="86">
        <v>0</v>
      </c>
      <c r="AG380" s="86">
        <v>0</v>
      </c>
      <c r="AH380" s="86">
        <v>0</v>
      </c>
      <c r="AI380" s="86">
        <v>0</v>
      </c>
      <c r="AJ380" s="86">
        <v>0</v>
      </c>
      <c r="AK380" s="86">
        <v>0</v>
      </c>
      <c r="AL380" s="86">
        <v>0.107</v>
      </c>
      <c r="AM380" s="86">
        <v>0</v>
      </c>
      <c r="AO380" s="86">
        <v>5.8070000000000004</v>
      </c>
      <c r="AP380" s="86">
        <v>5.8070000000000004</v>
      </c>
      <c r="AQ380" s="86">
        <v>4.0540000000000003</v>
      </c>
      <c r="AR380" s="86">
        <v>0</v>
      </c>
      <c r="AS380" s="86">
        <v>0</v>
      </c>
      <c r="AT380" s="97">
        <v>0.69812295505424493</v>
      </c>
      <c r="AX380" s="86">
        <v>0.107</v>
      </c>
      <c r="AY380" s="86">
        <v>0</v>
      </c>
      <c r="AZ380" s="86">
        <v>5.51</v>
      </c>
      <c r="BA380" s="86">
        <v>0</v>
      </c>
      <c r="BC380" s="86">
        <v>5.7</v>
      </c>
      <c r="BF380" s="86">
        <v>0</v>
      </c>
      <c r="BG380" s="86">
        <v>0</v>
      </c>
      <c r="BH380" s="86">
        <v>5.7</v>
      </c>
      <c r="BI380" s="86">
        <v>0</v>
      </c>
      <c r="BJ380" s="86">
        <v>0.107</v>
      </c>
      <c r="BK380" s="86">
        <v>0</v>
      </c>
      <c r="BL380" s="86">
        <v>0</v>
      </c>
      <c r="BM380" s="86">
        <v>0</v>
      </c>
      <c r="BN380" s="86" t="s">
        <v>6</v>
      </c>
      <c r="BO380" s="86" t="s">
        <v>6</v>
      </c>
      <c r="BP380" s="86">
        <v>5.8070000000000004</v>
      </c>
      <c r="BS380" s="98">
        <v>0</v>
      </c>
      <c r="BT380" s="98">
        <v>0</v>
      </c>
      <c r="BU380" s="98">
        <v>1</v>
      </c>
      <c r="BV380" s="98">
        <v>0</v>
      </c>
      <c r="BX380" s="98">
        <v>1</v>
      </c>
    </row>
    <row r="381" spans="1:76" x14ac:dyDescent="0.35">
      <c r="A381" s="96" t="s">
        <v>544</v>
      </c>
      <c r="B381" s="96" t="s">
        <v>547</v>
      </c>
      <c r="C381" s="86">
        <v>0</v>
      </c>
      <c r="D381" s="86">
        <v>0</v>
      </c>
      <c r="E381" s="86">
        <v>0</v>
      </c>
      <c r="F381" s="86">
        <v>0</v>
      </c>
      <c r="G381" s="86">
        <v>0</v>
      </c>
      <c r="H381" s="86">
        <v>0</v>
      </c>
      <c r="I381" s="86">
        <v>0</v>
      </c>
      <c r="J381" s="86">
        <v>0</v>
      </c>
      <c r="K381" s="86">
        <v>0</v>
      </c>
      <c r="L381" s="86">
        <v>0</v>
      </c>
      <c r="M381" s="86">
        <v>0</v>
      </c>
      <c r="N381" s="86">
        <v>0</v>
      </c>
      <c r="O381" s="86">
        <v>0</v>
      </c>
      <c r="P381" s="86">
        <v>0</v>
      </c>
      <c r="Q381" s="86">
        <v>8.08</v>
      </c>
      <c r="R381" s="86">
        <v>0</v>
      </c>
      <c r="S381" s="86">
        <v>0</v>
      </c>
      <c r="T381" s="86">
        <v>0</v>
      </c>
      <c r="U381" s="86">
        <v>0</v>
      </c>
      <c r="V381" s="86">
        <v>0</v>
      </c>
      <c r="W381" s="86">
        <v>0.18</v>
      </c>
      <c r="X381" s="86">
        <v>0</v>
      </c>
      <c r="Y381" s="86">
        <v>0</v>
      </c>
      <c r="Z381" s="86">
        <v>0</v>
      </c>
      <c r="AA381" s="86">
        <v>0</v>
      </c>
      <c r="AB381" s="86">
        <v>0</v>
      </c>
      <c r="AC381" s="86">
        <v>0</v>
      </c>
      <c r="AD381" s="86">
        <v>0</v>
      </c>
      <c r="AE381" s="86">
        <v>0</v>
      </c>
      <c r="AF381" s="86">
        <v>0</v>
      </c>
      <c r="AG381" s="86">
        <v>0</v>
      </c>
      <c r="AH381" s="86">
        <v>0</v>
      </c>
      <c r="AI381" s="86">
        <v>0</v>
      </c>
      <c r="AJ381" s="86">
        <v>0</v>
      </c>
      <c r="AK381" s="86">
        <v>0</v>
      </c>
      <c r="AL381" s="86">
        <v>0.13900000000000001</v>
      </c>
      <c r="AM381" s="86">
        <v>0</v>
      </c>
      <c r="AO381" s="86">
        <v>8.3989999999999991</v>
      </c>
      <c r="AP381" s="86">
        <v>8.3989999999999991</v>
      </c>
      <c r="AQ381" s="86">
        <v>4.0860000000000003</v>
      </c>
      <c r="AR381" s="86">
        <v>0</v>
      </c>
      <c r="AS381" s="86">
        <v>0</v>
      </c>
      <c r="AT381" s="97">
        <v>0.48648648648648657</v>
      </c>
      <c r="AX381" s="86">
        <v>0.13900000000000001</v>
      </c>
      <c r="AY381" s="86">
        <v>0</v>
      </c>
      <c r="AZ381" s="86">
        <v>8.08</v>
      </c>
      <c r="BA381" s="86">
        <v>0</v>
      </c>
      <c r="BC381" s="86">
        <v>8.26</v>
      </c>
      <c r="BF381" s="86">
        <v>0</v>
      </c>
      <c r="BG381" s="86">
        <v>0</v>
      </c>
      <c r="BH381" s="86">
        <v>8.26</v>
      </c>
      <c r="BI381" s="86">
        <v>0</v>
      </c>
      <c r="BJ381" s="86">
        <v>0.13900000000000001</v>
      </c>
      <c r="BK381" s="86">
        <v>0</v>
      </c>
      <c r="BL381" s="86">
        <v>0</v>
      </c>
      <c r="BM381" s="86">
        <v>0</v>
      </c>
      <c r="BN381" s="86" t="s">
        <v>6</v>
      </c>
      <c r="BO381" s="86" t="s">
        <v>6</v>
      </c>
      <c r="BP381" s="86">
        <v>8.3989999999999991</v>
      </c>
      <c r="BS381" s="98">
        <v>0</v>
      </c>
      <c r="BT381" s="98">
        <v>0</v>
      </c>
      <c r="BU381" s="98">
        <v>1</v>
      </c>
      <c r="BV381" s="98">
        <v>0</v>
      </c>
      <c r="BX381" s="98">
        <v>1</v>
      </c>
    </row>
    <row r="382" spans="1:76" x14ac:dyDescent="0.35">
      <c r="A382" s="96" t="s">
        <v>544</v>
      </c>
      <c r="B382" s="96" t="s">
        <v>548</v>
      </c>
      <c r="C382" s="86">
        <v>0</v>
      </c>
      <c r="D382" s="86">
        <v>0</v>
      </c>
      <c r="E382" s="86">
        <v>0</v>
      </c>
      <c r="F382" s="86">
        <v>0</v>
      </c>
      <c r="G382" s="86">
        <v>0</v>
      </c>
      <c r="H382" s="86">
        <v>0</v>
      </c>
      <c r="I382" s="86">
        <v>0</v>
      </c>
      <c r="J382" s="86">
        <v>0</v>
      </c>
      <c r="K382" s="86">
        <v>0</v>
      </c>
      <c r="L382" s="86">
        <v>0</v>
      </c>
      <c r="M382" s="86">
        <v>0</v>
      </c>
      <c r="N382" s="86">
        <v>0</v>
      </c>
      <c r="O382" s="86">
        <v>0</v>
      </c>
      <c r="P382" s="86">
        <v>0</v>
      </c>
      <c r="Q382" s="86">
        <v>16.670000000000002</v>
      </c>
      <c r="R382" s="86">
        <v>0</v>
      </c>
      <c r="S382" s="86">
        <v>0</v>
      </c>
      <c r="T382" s="86">
        <v>0</v>
      </c>
      <c r="U382" s="86">
        <v>0</v>
      </c>
      <c r="V382" s="86">
        <v>0</v>
      </c>
      <c r="W382" s="86">
        <v>0.63</v>
      </c>
      <c r="X382" s="86">
        <v>0</v>
      </c>
      <c r="Y382" s="86">
        <v>0</v>
      </c>
      <c r="Z382" s="86">
        <v>0</v>
      </c>
      <c r="AA382" s="86">
        <v>0</v>
      </c>
      <c r="AB382" s="86">
        <v>0</v>
      </c>
      <c r="AC382" s="86">
        <v>0</v>
      </c>
      <c r="AD382" s="86">
        <v>0</v>
      </c>
      <c r="AE382" s="86">
        <v>0</v>
      </c>
      <c r="AF382" s="86">
        <v>0</v>
      </c>
      <c r="AG382" s="86">
        <v>0</v>
      </c>
      <c r="AH382" s="86">
        <v>0</v>
      </c>
      <c r="AI382" s="86">
        <v>0</v>
      </c>
      <c r="AJ382" s="86">
        <v>0</v>
      </c>
      <c r="AK382" s="86">
        <v>0</v>
      </c>
      <c r="AL382" s="86">
        <v>0.30499999999999999</v>
      </c>
      <c r="AM382" s="86">
        <v>0</v>
      </c>
      <c r="AO382" s="86">
        <v>17.605</v>
      </c>
      <c r="AP382" s="86">
        <v>17.605</v>
      </c>
      <c r="AQ382" s="86">
        <v>14.247999999999999</v>
      </c>
      <c r="AR382" s="86">
        <v>0</v>
      </c>
      <c r="AS382" s="86">
        <v>0</v>
      </c>
      <c r="AT382" s="97">
        <v>0.80931553535927292</v>
      </c>
      <c r="AX382" s="86">
        <v>0.30499999999999999</v>
      </c>
      <c r="AY382" s="86">
        <v>0</v>
      </c>
      <c r="AZ382" s="86">
        <v>16.670000000000002</v>
      </c>
      <c r="BA382" s="86">
        <v>0</v>
      </c>
      <c r="BC382" s="86">
        <v>17.3</v>
      </c>
      <c r="BF382" s="86">
        <v>0</v>
      </c>
      <c r="BG382" s="86">
        <v>0</v>
      </c>
      <c r="BH382" s="86">
        <v>17.3</v>
      </c>
      <c r="BI382" s="86">
        <v>0</v>
      </c>
      <c r="BJ382" s="86">
        <v>0.30499999999999999</v>
      </c>
      <c r="BK382" s="86">
        <v>0</v>
      </c>
      <c r="BL382" s="86">
        <v>0</v>
      </c>
      <c r="BM382" s="86">
        <v>0</v>
      </c>
      <c r="BN382" s="86" t="s">
        <v>6</v>
      </c>
      <c r="BO382" s="86" t="s">
        <v>6</v>
      </c>
      <c r="BP382" s="86">
        <v>17.605</v>
      </c>
      <c r="BS382" s="98">
        <v>0</v>
      </c>
      <c r="BT382" s="98">
        <v>0</v>
      </c>
      <c r="BU382" s="98">
        <v>1</v>
      </c>
      <c r="BV382" s="98">
        <v>0</v>
      </c>
      <c r="BX382" s="98">
        <v>1</v>
      </c>
    </row>
    <row r="383" spans="1:76" x14ac:dyDescent="0.35">
      <c r="A383" s="96" t="s">
        <v>544</v>
      </c>
      <c r="B383" s="96" t="s">
        <v>549</v>
      </c>
      <c r="C383" s="86">
        <v>0</v>
      </c>
      <c r="D383" s="86">
        <v>0.18493699999999999</v>
      </c>
      <c r="E383" s="86">
        <v>0</v>
      </c>
      <c r="F383" s="86">
        <v>0</v>
      </c>
      <c r="G383" s="86">
        <v>0</v>
      </c>
      <c r="H383" s="86">
        <v>0</v>
      </c>
      <c r="I383" s="86">
        <v>0</v>
      </c>
      <c r="J383" s="86">
        <v>4.6500000000000004</v>
      </c>
      <c r="K383" s="86">
        <v>0</v>
      </c>
      <c r="L383" s="86">
        <v>0</v>
      </c>
      <c r="M383" s="86">
        <v>51.809800000000003</v>
      </c>
      <c r="N383" s="86">
        <v>52.903700000000001</v>
      </c>
      <c r="O383" s="86">
        <v>0</v>
      </c>
      <c r="P383" s="86">
        <v>2.4544800000000002</v>
      </c>
      <c r="Q383" s="86">
        <v>0.54</v>
      </c>
      <c r="R383" s="86">
        <v>0</v>
      </c>
      <c r="S383" s="86">
        <v>0</v>
      </c>
      <c r="T383" s="86">
        <v>0</v>
      </c>
      <c r="U383" s="86">
        <v>0</v>
      </c>
      <c r="V383" s="86">
        <v>0</v>
      </c>
      <c r="W383" s="86">
        <v>0.03</v>
      </c>
      <c r="X383" s="86">
        <v>0</v>
      </c>
      <c r="Y383" s="86">
        <v>0</v>
      </c>
      <c r="Z383" s="86">
        <v>0</v>
      </c>
      <c r="AA383" s="86">
        <v>0</v>
      </c>
      <c r="AB383" s="86">
        <v>0</v>
      </c>
      <c r="AC383" s="86">
        <v>0</v>
      </c>
      <c r="AD383" s="86">
        <v>0</v>
      </c>
      <c r="AE383" s="86">
        <v>0</v>
      </c>
      <c r="AF383" s="86">
        <v>0</v>
      </c>
      <c r="AG383" s="86">
        <v>0</v>
      </c>
      <c r="AH383" s="86">
        <v>0</v>
      </c>
      <c r="AI383" s="86">
        <v>17.399999999999999</v>
      </c>
      <c r="AJ383" s="86">
        <v>0</v>
      </c>
      <c r="AK383" s="86">
        <v>0</v>
      </c>
      <c r="AL383" s="86">
        <v>0.92778499999999997</v>
      </c>
      <c r="AM383" s="86">
        <v>0</v>
      </c>
      <c r="AO383" s="86">
        <v>130.90070200000002</v>
      </c>
      <c r="AP383" s="86">
        <v>130.90070200000002</v>
      </c>
      <c r="AQ383" s="86">
        <v>99.975999999999999</v>
      </c>
      <c r="AR383" s="86">
        <v>0</v>
      </c>
      <c r="AS383" s="86">
        <v>0</v>
      </c>
      <c r="AT383" s="97">
        <v>0.76375449842889287</v>
      </c>
      <c r="AX383" s="86">
        <v>0.92778499999999997</v>
      </c>
      <c r="AY383" s="86">
        <v>0</v>
      </c>
      <c r="AZ383" s="86">
        <v>107.70798000000002</v>
      </c>
      <c r="BA383" s="86">
        <v>0</v>
      </c>
      <c r="BC383" s="86">
        <v>107.73798000000002</v>
      </c>
      <c r="BF383" s="86">
        <v>0.18493699999999999</v>
      </c>
      <c r="BG383" s="86">
        <v>0</v>
      </c>
      <c r="BH383" s="86">
        <v>107.73798000000002</v>
      </c>
      <c r="BI383" s="86">
        <v>22.049999999999997</v>
      </c>
      <c r="BJ383" s="86">
        <v>0.92778499999999997</v>
      </c>
      <c r="BK383" s="86">
        <v>0</v>
      </c>
      <c r="BL383" s="86">
        <v>0</v>
      </c>
      <c r="BM383" s="86">
        <v>0</v>
      </c>
      <c r="BN383" s="86" t="s">
        <v>6</v>
      </c>
      <c r="BO383" s="86" t="s">
        <v>6</v>
      </c>
      <c r="BP383" s="86">
        <v>130.90070200000002</v>
      </c>
      <c r="BS383" s="98">
        <v>1.4128037296545588E-3</v>
      </c>
      <c r="BT383" s="98">
        <v>0</v>
      </c>
      <c r="BU383" s="98">
        <v>0.83013890177609595</v>
      </c>
      <c r="BV383" s="98">
        <v>0.1684482944942495</v>
      </c>
      <c r="BX383" s="98">
        <v>1</v>
      </c>
    </row>
    <row r="384" spans="1:76" x14ac:dyDescent="0.35">
      <c r="A384" s="96" t="s">
        <v>550</v>
      </c>
      <c r="B384" s="96" t="s">
        <v>551</v>
      </c>
      <c r="C384" s="86">
        <v>0</v>
      </c>
      <c r="D384" s="86">
        <v>1.0999999999999999E-2</v>
      </c>
      <c r="E384" s="86">
        <v>0</v>
      </c>
      <c r="F384" s="86">
        <v>0</v>
      </c>
      <c r="G384" s="86">
        <v>0</v>
      </c>
      <c r="H384" s="86">
        <v>0</v>
      </c>
      <c r="I384" s="86">
        <v>0</v>
      </c>
      <c r="J384" s="86">
        <v>0</v>
      </c>
      <c r="K384" s="86">
        <v>0</v>
      </c>
      <c r="L384" s="86">
        <v>0</v>
      </c>
      <c r="M384" s="86">
        <v>0</v>
      </c>
      <c r="N384" s="86">
        <v>0</v>
      </c>
      <c r="O384" s="86">
        <v>0</v>
      </c>
      <c r="P384" s="86">
        <v>0</v>
      </c>
      <c r="Q384" s="86">
        <v>0</v>
      </c>
      <c r="R384" s="86">
        <v>0.186</v>
      </c>
      <c r="S384" s="86">
        <v>2.7</v>
      </c>
      <c r="T384" s="86">
        <v>0</v>
      </c>
      <c r="U384" s="86">
        <v>0</v>
      </c>
      <c r="V384" s="86">
        <v>0</v>
      </c>
      <c r="W384" s="86">
        <v>0</v>
      </c>
      <c r="X384" s="86">
        <v>0</v>
      </c>
      <c r="Y384" s="86">
        <v>0</v>
      </c>
      <c r="Z384" s="86">
        <v>0</v>
      </c>
      <c r="AA384" s="86">
        <v>0</v>
      </c>
      <c r="AB384" s="86">
        <v>0</v>
      </c>
      <c r="AC384" s="86">
        <v>0</v>
      </c>
      <c r="AD384" s="86">
        <v>0</v>
      </c>
      <c r="AE384" s="86">
        <v>0</v>
      </c>
      <c r="AF384" s="86">
        <v>0</v>
      </c>
      <c r="AG384" s="86">
        <v>0</v>
      </c>
      <c r="AH384" s="86">
        <v>0</v>
      </c>
      <c r="AI384" s="86">
        <v>0</v>
      </c>
      <c r="AJ384" s="86">
        <v>0</v>
      </c>
      <c r="AK384" s="86">
        <v>0</v>
      </c>
      <c r="AL384" s="86">
        <v>4.4600000000000001E-2</v>
      </c>
      <c r="AM384" s="86">
        <v>0</v>
      </c>
      <c r="AO384" s="86">
        <v>2.9416000000000002</v>
      </c>
      <c r="AP384" s="86">
        <v>2.9416000000000002</v>
      </c>
      <c r="AQ384" s="86">
        <v>2.1440000000000001</v>
      </c>
      <c r="AR384" s="86">
        <v>0</v>
      </c>
      <c r="AS384" s="86">
        <v>0</v>
      </c>
      <c r="AT384" s="97">
        <v>0.72885504487353825</v>
      </c>
      <c r="AX384" s="86">
        <v>4.4600000000000001E-2</v>
      </c>
      <c r="AY384" s="86">
        <v>0</v>
      </c>
      <c r="AZ384" s="86">
        <v>0</v>
      </c>
      <c r="BA384" s="86">
        <v>2.8860000000000001</v>
      </c>
      <c r="BC384" s="86">
        <v>2.8860000000000001</v>
      </c>
      <c r="BF384" s="86">
        <v>1.0999999999999999E-2</v>
      </c>
      <c r="BG384" s="86">
        <v>0</v>
      </c>
      <c r="BH384" s="86">
        <v>2.8860000000000001</v>
      </c>
      <c r="BI384" s="86">
        <v>0</v>
      </c>
      <c r="BJ384" s="86">
        <v>4.4600000000000001E-2</v>
      </c>
      <c r="BK384" s="86">
        <v>0</v>
      </c>
      <c r="BL384" s="86">
        <v>0</v>
      </c>
      <c r="BM384" s="86">
        <v>0</v>
      </c>
      <c r="BN384" s="86" t="s">
        <v>6</v>
      </c>
      <c r="BO384" s="86" t="s">
        <v>6</v>
      </c>
      <c r="BP384" s="86">
        <v>2.9416000000000002</v>
      </c>
      <c r="BS384" s="98">
        <v>3.7394615175414736E-3</v>
      </c>
      <c r="BT384" s="98">
        <v>0</v>
      </c>
      <c r="BU384" s="98">
        <v>0.99626053848245844</v>
      </c>
      <c r="BV384" s="98">
        <v>0</v>
      </c>
      <c r="BX384" s="98">
        <v>0.99999999999999989</v>
      </c>
    </row>
    <row r="385" spans="1:76" x14ac:dyDescent="0.35">
      <c r="A385" s="96" t="s">
        <v>550</v>
      </c>
      <c r="B385" s="96" t="s">
        <v>552</v>
      </c>
      <c r="C385" s="86">
        <v>0</v>
      </c>
      <c r="D385" s="86">
        <v>0</v>
      </c>
      <c r="E385" s="86">
        <v>0</v>
      </c>
      <c r="F385" s="86">
        <v>0</v>
      </c>
      <c r="G385" s="86">
        <v>0</v>
      </c>
      <c r="H385" s="86">
        <v>0</v>
      </c>
      <c r="I385" s="86">
        <v>0</v>
      </c>
      <c r="J385" s="86">
        <v>0</v>
      </c>
      <c r="K385" s="86">
        <v>0</v>
      </c>
      <c r="L385" s="86">
        <v>121.785</v>
      </c>
      <c r="M385" s="86">
        <v>0</v>
      </c>
      <c r="N385" s="86">
        <v>0</v>
      </c>
      <c r="O385" s="86">
        <v>0</v>
      </c>
      <c r="P385" s="86">
        <v>0</v>
      </c>
      <c r="Q385" s="86">
        <v>0</v>
      </c>
      <c r="R385" s="86">
        <v>0</v>
      </c>
      <c r="S385" s="86">
        <v>0</v>
      </c>
      <c r="T385" s="86">
        <v>0</v>
      </c>
      <c r="U385" s="86">
        <v>0</v>
      </c>
      <c r="V385" s="86">
        <v>0</v>
      </c>
      <c r="W385" s="86">
        <v>1.9426000000000001</v>
      </c>
      <c r="X385" s="86">
        <v>0</v>
      </c>
      <c r="Y385" s="86">
        <v>0</v>
      </c>
      <c r="Z385" s="86">
        <v>0</v>
      </c>
      <c r="AA385" s="86">
        <v>0</v>
      </c>
      <c r="AB385" s="86">
        <v>0</v>
      </c>
      <c r="AC385" s="86">
        <v>0</v>
      </c>
      <c r="AD385" s="86">
        <v>0</v>
      </c>
      <c r="AE385" s="86">
        <v>0</v>
      </c>
      <c r="AF385" s="86">
        <v>0</v>
      </c>
      <c r="AG385" s="86">
        <v>0</v>
      </c>
      <c r="AH385" s="86">
        <v>0</v>
      </c>
      <c r="AI385" s="86">
        <v>25</v>
      </c>
      <c r="AJ385" s="86">
        <v>0.55000000000000004</v>
      </c>
      <c r="AK385" s="86">
        <v>0</v>
      </c>
      <c r="AL385" s="86">
        <v>4.1082200000000002</v>
      </c>
      <c r="AM385" s="86">
        <v>0</v>
      </c>
      <c r="AO385" s="86">
        <v>153.38582</v>
      </c>
      <c r="AP385" s="86">
        <v>153.38582</v>
      </c>
      <c r="AQ385" s="86">
        <v>132.63</v>
      </c>
      <c r="AR385" s="86">
        <v>0</v>
      </c>
      <c r="AS385" s="86">
        <v>0</v>
      </c>
      <c r="AT385" s="97">
        <v>0.86468227636687667</v>
      </c>
      <c r="AX385" s="86">
        <v>4.1082200000000002</v>
      </c>
      <c r="AY385" s="86">
        <v>0</v>
      </c>
      <c r="AZ385" s="86">
        <v>0</v>
      </c>
      <c r="BA385" s="86">
        <v>0</v>
      </c>
      <c r="BC385" s="86">
        <v>123.7276</v>
      </c>
      <c r="BF385" s="86">
        <v>0</v>
      </c>
      <c r="BG385" s="86">
        <v>0</v>
      </c>
      <c r="BH385" s="86">
        <v>1.9426000000000001</v>
      </c>
      <c r="BI385" s="86">
        <v>147.33500000000001</v>
      </c>
      <c r="BJ385" s="86">
        <v>4.1082200000000002</v>
      </c>
      <c r="BK385" s="86">
        <v>0</v>
      </c>
      <c r="BL385" s="86">
        <v>0</v>
      </c>
      <c r="BM385" s="86">
        <v>0</v>
      </c>
      <c r="BN385" s="86" t="s">
        <v>6</v>
      </c>
      <c r="BO385" s="86" t="s">
        <v>6</v>
      </c>
      <c r="BP385" s="86">
        <v>153.38582</v>
      </c>
      <c r="BS385" s="98">
        <v>0</v>
      </c>
      <c r="BT385" s="98">
        <v>0</v>
      </c>
      <c r="BU385" s="98">
        <v>3.9448366217946354E-2</v>
      </c>
      <c r="BV385" s="98">
        <v>0.96055163378205377</v>
      </c>
      <c r="BX385" s="98">
        <v>1.0000000000000002</v>
      </c>
    </row>
    <row r="386" spans="1:76" x14ac:dyDescent="0.35">
      <c r="A386" s="96" t="s">
        <v>550</v>
      </c>
      <c r="B386" s="96" t="s">
        <v>553</v>
      </c>
      <c r="C386" s="86">
        <v>0</v>
      </c>
      <c r="D386" s="86">
        <v>1.2E-2</v>
      </c>
      <c r="E386" s="86">
        <v>0</v>
      </c>
      <c r="F386" s="86">
        <v>0</v>
      </c>
      <c r="G386" s="86">
        <v>0</v>
      </c>
      <c r="H386" s="86">
        <v>0</v>
      </c>
      <c r="I386" s="86">
        <v>0</v>
      </c>
      <c r="J386" s="86">
        <v>0</v>
      </c>
      <c r="K386" s="86">
        <v>0</v>
      </c>
      <c r="L386" s="86">
        <v>0</v>
      </c>
      <c r="M386" s="86">
        <v>0</v>
      </c>
      <c r="N386" s="86">
        <v>0</v>
      </c>
      <c r="O386" s="86">
        <v>19.035599999999999</v>
      </c>
      <c r="P386" s="86">
        <v>9.1999999999999993</v>
      </c>
      <c r="Q386" s="86">
        <v>0</v>
      </c>
      <c r="R386" s="86">
        <v>0</v>
      </c>
      <c r="S386" s="86">
        <v>0</v>
      </c>
      <c r="T386" s="86">
        <v>0</v>
      </c>
      <c r="U386" s="86">
        <v>0</v>
      </c>
      <c r="V386" s="86">
        <v>0</v>
      </c>
      <c r="W386" s="86">
        <v>0</v>
      </c>
      <c r="X386" s="86">
        <v>0</v>
      </c>
      <c r="Y386" s="86">
        <v>0</v>
      </c>
      <c r="Z386" s="86">
        <v>0</v>
      </c>
      <c r="AA386" s="86">
        <v>0</v>
      </c>
      <c r="AB386" s="86">
        <v>0</v>
      </c>
      <c r="AC386" s="86">
        <v>0</v>
      </c>
      <c r="AD386" s="86">
        <v>0</v>
      </c>
      <c r="AE386" s="86">
        <v>0</v>
      </c>
      <c r="AF386" s="86">
        <v>0</v>
      </c>
      <c r="AG386" s="86">
        <v>0</v>
      </c>
      <c r="AH386" s="86">
        <v>0</v>
      </c>
      <c r="AI386" s="86">
        <v>1.1240000000000001</v>
      </c>
      <c r="AJ386" s="86">
        <v>0</v>
      </c>
      <c r="AK386" s="86">
        <v>0</v>
      </c>
      <c r="AL386" s="86">
        <v>0.52849000000000002</v>
      </c>
      <c r="AM386" s="86">
        <v>0</v>
      </c>
      <c r="AO386" s="86">
        <v>29.900089999999999</v>
      </c>
      <c r="AP386" s="86">
        <v>29.900089999999999</v>
      </c>
      <c r="AQ386" s="86">
        <v>25.06</v>
      </c>
      <c r="AR386" s="86">
        <v>0</v>
      </c>
      <c r="AS386" s="86">
        <v>0</v>
      </c>
      <c r="AT386" s="97">
        <v>0.83812456751802422</v>
      </c>
      <c r="AX386" s="86">
        <v>0.52849000000000002</v>
      </c>
      <c r="AY386" s="86">
        <v>0</v>
      </c>
      <c r="AZ386" s="86">
        <v>28.235599999999998</v>
      </c>
      <c r="BA386" s="86">
        <v>0</v>
      </c>
      <c r="BC386" s="86">
        <v>28.235599999999998</v>
      </c>
      <c r="BF386" s="86">
        <v>1.2E-2</v>
      </c>
      <c r="BG386" s="86">
        <v>0</v>
      </c>
      <c r="BH386" s="86">
        <v>28.235599999999998</v>
      </c>
      <c r="BI386" s="86">
        <v>1.1240000000000001</v>
      </c>
      <c r="BJ386" s="86">
        <v>0.52849000000000002</v>
      </c>
      <c r="BK386" s="86">
        <v>0</v>
      </c>
      <c r="BL386" s="86">
        <v>0</v>
      </c>
      <c r="BM386" s="86">
        <v>0</v>
      </c>
      <c r="BN386" s="86" t="s">
        <v>6</v>
      </c>
      <c r="BO386" s="86" t="s">
        <v>6</v>
      </c>
      <c r="BP386" s="86">
        <v>29.900089999999999</v>
      </c>
      <c r="BS386" s="98">
        <v>4.0133658460559822E-4</v>
      </c>
      <c r="BT386" s="98">
        <v>0</v>
      </c>
      <c r="BU386" s="98">
        <v>0.96200680332400335</v>
      </c>
      <c r="BV386" s="98">
        <v>3.7591860091391031E-2</v>
      </c>
      <c r="BX386" s="98">
        <v>1</v>
      </c>
    </row>
    <row r="387" spans="1:76" x14ac:dyDescent="0.35">
      <c r="A387" s="96" t="s">
        <v>554</v>
      </c>
      <c r="B387" s="96" t="s">
        <v>555</v>
      </c>
      <c r="C387" s="86">
        <v>0</v>
      </c>
      <c r="D387" s="86">
        <v>0.81100000000000005</v>
      </c>
      <c r="E387" s="86">
        <v>3.5089999999999999</v>
      </c>
      <c r="F387" s="86">
        <v>0</v>
      </c>
      <c r="G387" s="86">
        <v>0</v>
      </c>
      <c r="H387" s="86">
        <v>0</v>
      </c>
      <c r="I387" s="86">
        <v>72.977999999999994</v>
      </c>
      <c r="J387" s="86">
        <v>0</v>
      </c>
      <c r="K387" s="86">
        <v>0</v>
      </c>
      <c r="L387" s="86">
        <v>0</v>
      </c>
      <c r="M387" s="86">
        <v>1.5660000000000001</v>
      </c>
      <c r="N387" s="86">
        <v>0</v>
      </c>
      <c r="O387" s="86">
        <v>23.271999999999998</v>
      </c>
      <c r="P387" s="86">
        <v>0</v>
      </c>
      <c r="Q387" s="86">
        <v>7.32829</v>
      </c>
      <c r="R387" s="86">
        <v>0.19600000000000001</v>
      </c>
      <c r="S387" s="86">
        <v>0</v>
      </c>
      <c r="T387" s="86">
        <v>0</v>
      </c>
      <c r="U387" s="86">
        <v>0</v>
      </c>
      <c r="V387" s="86">
        <v>0</v>
      </c>
      <c r="W387" s="86">
        <v>0</v>
      </c>
      <c r="X387" s="86">
        <v>0</v>
      </c>
      <c r="Y387" s="86">
        <v>0</v>
      </c>
      <c r="Z387" s="86">
        <v>0</v>
      </c>
      <c r="AA387" s="86">
        <v>0</v>
      </c>
      <c r="AB387" s="86">
        <v>0</v>
      </c>
      <c r="AC387" s="86">
        <v>0</v>
      </c>
      <c r="AD387" s="86">
        <v>0</v>
      </c>
      <c r="AE387" s="86">
        <v>0</v>
      </c>
      <c r="AF387" s="86">
        <v>0</v>
      </c>
      <c r="AG387" s="86">
        <v>0</v>
      </c>
      <c r="AH387" s="86">
        <v>0</v>
      </c>
      <c r="AI387" s="86">
        <v>3.9950000000000001</v>
      </c>
      <c r="AJ387" s="86">
        <v>31.077000000000002</v>
      </c>
      <c r="AK387" s="86">
        <v>0</v>
      </c>
      <c r="AL387" s="86">
        <v>4.9029999999999996</v>
      </c>
      <c r="AM387" s="86">
        <v>0</v>
      </c>
      <c r="AO387" s="86">
        <v>149.63529</v>
      </c>
      <c r="AP387" s="86">
        <v>149.63529</v>
      </c>
      <c r="AQ387" s="86">
        <v>116.05800000000001</v>
      </c>
      <c r="AR387" s="86">
        <v>0</v>
      </c>
      <c r="AS387" s="86">
        <v>0</v>
      </c>
      <c r="AT387" s="97">
        <v>0.7756058079614776</v>
      </c>
      <c r="AX387" s="86">
        <v>4.9029999999999996</v>
      </c>
      <c r="AY387" s="86">
        <v>0</v>
      </c>
      <c r="AZ387" s="86">
        <v>32.166289999999996</v>
      </c>
      <c r="BA387" s="86">
        <v>0.19600000000000001</v>
      </c>
      <c r="BC387" s="86">
        <v>32.362289999999994</v>
      </c>
      <c r="BF387" s="86">
        <v>4.32</v>
      </c>
      <c r="BG387" s="86">
        <v>0</v>
      </c>
      <c r="BH387" s="86">
        <v>32.362289999999994</v>
      </c>
      <c r="BI387" s="86">
        <v>108.05</v>
      </c>
      <c r="BJ387" s="86">
        <v>4.9029999999999996</v>
      </c>
      <c r="BK387" s="86">
        <v>0</v>
      </c>
      <c r="BL387" s="86">
        <v>0.46</v>
      </c>
      <c r="BM387" s="86">
        <v>0</v>
      </c>
      <c r="BN387" s="86" t="s">
        <v>6</v>
      </c>
      <c r="BO387" s="86" t="s">
        <v>6</v>
      </c>
      <c r="BP387" s="86">
        <v>149.63528999999997</v>
      </c>
      <c r="BS387" s="98">
        <v>2.8870194992103811E-2</v>
      </c>
      <c r="BT387" s="98">
        <v>1.5072513977150712E-2</v>
      </c>
      <c r="BU387" s="98">
        <v>0.23396827045277888</v>
      </c>
      <c r="BV387" s="98">
        <v>0.72208902057796676</v>
      </c>
      <c r="BX387" s="98">
        <v>1.0000000000000002</v>
      </c>
    </row>
    <row r="388" spans="1:76" x14ac:dyDescent="0.35">
      <c r="A388" s="96" t="s">
        <v>554</v>
      </c>
      <c r="B388" s="96" t="s">
        <v>556</v>
      </c>
      <c r="C388" s="86">
        <v>0</v>
      </c>
      <c r="D388" s="86">
        <v>6.0000000000000001E-3</v>
      </c>
      <c r="E388" s="86">
        <v>0</v>
      </c>
      <c r="F388" s="86">
        <v>0</v>
      </c>
      <c r="G388" s="86">
        <v>0</v>
      </c>
      <c r="H388" s="86">
        <v>0</v>
      </c>
      <c r="I388" s="86">
        <v>0</v>
      </c>
      <c r="J388" s="86">
        <v>0</v>
      </c>
      <c r="K388" s="86">
        <v>0</v>
      </c>
      <c r="L388" s="86">
        <v>0</v>
      </c>
      <c r="M388" s="86">
        <v>0</v>
      </c>
      <c r="N388" s="86">
        <v>0</v>
      </c>
      <c r="O388" s="86">
        <v>0</v>
      </c>
      <c r="P388" s="86">
        <v>0</v>
      </c>
      <c r="Q388" s="86">
        <v>1.2869999999999999</v>
      </c>
      <c r="R388" s="86">
        <v>0</v>
      </c>
      <c r="S388" s="86">
        <v>0</v>
      </c>
      <c r="T388" s="86">
        <v>0</v>
      </c>
      <c r="U388" s="86">
        <v>0</v>
      </c>
      <c r="V388" s="86">
        <v>0</v>
      </c>
      <c r="W388" s="86">
        <v>0</v>
      </c>
      <c r="X388" s="86">
        <v>0</v>
      </c>
      <c r="Y388" s="86">
        <v>0</v>
      </c>
      <c r="Z388" s="86">
        <v>0</v>
      </c>
      <c r="AA388" s="86">
        <v>0</v>
      </c>
      <c r="AB388" s="86">
        <v>0</v>
      </c>
      <c r="AC388" s="86">
        <v>0</v>
      </c>
      <c r="AD388" s="86">
        <v>0</v>
      </c>
      <c r="AE388" s="86">
        <v>0</v>
      </c>
      <c r="AF388" s="86">
        <v>0</v>
      </c>
      <c r="AG388" s="86">
        <v>0</v>
      </c>
      <c r="AH388" s="86">
        <v>0</v>
      </c>
      <c r="AI388" s="86">
        <v>0</v>
      </c>
      <c r="AJ388" s="86">
        <v>0</v>
      </c>
      <c r="AK388" s="86">
        <v>0</v>
      </c>
      <c r="AL388" s="86">
        <v>7.5999999999999998E-2</v>
      </c>
      <c r="AM388" s="86">
        <v>0</v>
      </c>
      <c r="AO388" s="86">
        <v>1.369</v>
      </c>
      <c r="AP388" s="86">
        <v>1.369</v>
      </c>
      <c r="AQ388" s="86">
        <v>0.70099999999999996</v>
      </c>
      <c r="AR388" s="86">
        <v>0</v>
      </c>
      <c r="AS388" s="86">
        <v>0</v>
      </c>
      <c r="AT388" s="97">
        <v>0.51205259313367424</v>
      </c>
      <c r="AX388" s="86">
        <v>7.5999999999999998E-2</v>
      </c>
      <c r="AY388" s="86">
        <v>0</v>
      </c>
      <c r="AZ388" s="86">
        <v>1.2869999999999999</v>
      </c>
      <c r="BA388" s="86">
        <v>0</v>
      </c>
      <c r="BC388" s="86">
        <v>1.2869999999999999</v>
      </c>
      <c r="BF388" s="86">
        <v>6.0000000000000001E-3</v>
      </c>
      <c r="BG388" s="86">
        <v>0</v>
      </c>
      <c r="BH388" s="86">
        <v>1.2869999999999999</v>
      </c>
      <c r="BI388" s="86">
        <v>0</v>
      </c>
      <c r="BJ388" s="86">
        <v>7.5999999999999998E-2</v>
      </c>
      <c r="BK388" s="86">
        <v>0</v>
      </c>
      <c r="BL388" s="86">
        <v>0.46</v>
      </c>
      <c r="BM388" s="86">
        <v>0</v>
      </c>
      <c r="BN388" s="86" t="s">
        <v>6</v>
      </c>
      <c r="BO388" s="86" t="s">
        <v>6</v>
      </c>
      <c r="BP388" s="86">
        <v>1.369</v>
      </c>
      <c r="BS388" s="98">
        <v>4.3827611395178961E-3</v>
      </c>
      <c r="BT388" s="98">
        <v>2.5536888239590941E-2</v>
      </c>
      <c r="BU388" s="98">
        <v>0.97008035062089104</v>
      </c>
      <c r="BV388" s="98">
        <v>0</v>
      </c>
      <c r="BX388" s="98">
        <v>0.99999999999999989</v>
      </c>
    </row>
    <row r="389" spans="1:76" x14ac:dyDescent="0.35">
      <c r="A389" s="96" t="s">
        <v>554</v>
      </c>
      <c r="B389" s="96" t="s">
        <v>557</v>
      </c>
      <c r="C389" s="86">
        <v>0</v>
      </c>
      <c r="D389" s="86">
        <v>1.397</v>
      </c>
      <c r="E389" s="86">
        <v>0</v>
      </c>
      <c r="F389" s="86">
        <v>0</v>
      </c>
      <c r="G389" s="86">
        <v>0</v>
      </c>
      <c r="H389" s="86">
        <v>0</v>
      </c>
      <c r="I389" s="86">
        <v>0</v>
      </c>
      <c r="J389" s="86">
        <v>0</v>
      </c>
      <c r="K389" s="86">
        <v>0</v>
      </c>
      <c r="L389" s="86">
        <v>0</v>
      </c>
      <c r="M389" s="86">
        <v>0</v>
      </c>
      <c r="N389" s="86">
        <v>0</v>
      </c>
      <c r="O389" s="86">
        <v>14.420999999999999</v>
      </c>
      <c r="P389" s="86">
        <v>0</v>
      </c>
      <c r="Q389" s="86">
        <v>9.9000000000000005E-2</v>
      </c>
      <c r="R389" s="86">
        <v>0</v>
      </c>
      <c r="S389" s="86">
        <v>0</v>
      </c>
      <c r="T389" s="86">
        <v>0</v>
      </c>
      <c r="U389" s="86">
        <v>0</v>
      </c>
      <c r="V389" s="86">
        <v>0</v>
      </c>
      <c r="W389" s="86">
        <v>0</v>
      </c>
      <c r="X389" s="86">
        <v>0</v>
      </c>
      <c r="Y389" s="86">
        <v>0</v>
      </c>
      <c r="Z389" s="86">
        <v>0</v>
      </c>
      <c r="AA389" s="86">
        <v>0</v>
      </c>
      <c r="AB389" s="86">
        <v>0</v>
      </c>
      <c r="AC389" s="86">
        <v>0</v>
      </c>
      <c r="AD389" s="86">
        <v>0</v>
      </c>
      <c r="AE389" s="86">
        <v>0</v>
      </c>
      <c r="AF389" s="86">
        <v>0.13600000000000001</v>
      </c>
      <c r="AG389" s="86">
        <v>0</v>
      </c>
      <c r="AH389" s="86">
        <v>0</v>
      </c>
      <c r="AI389" s="86">
        <v>3.0379999999999998</v>
      </c>
      <c r="AJ389" s="86">
        <v>0</v>
      </c>
      <c r="AK389" s="86">
        <v>0</v>
      </c>
      <c r="AL389" s="86">
        <v>0.42201</v>
      </c>
      <c r="AM389" s="86">
        <v>0</v>
      </c>
      <c r="AO389" s="86">
        <v>19.513010000000001</v>
      </c>
      <c r="AP389" s="86">
        <v>19.513010000000001</v>
      </c>
      <c r="AQ389" s="86">
        <v>14.067</v>
      </c>
      <c r="AR389" s="86">
        <v>0</v>
      </c>
      <c r="AS389" s="86">
        <v>0</v>
      </c>
      <c r="AT389" s="97">
        <v>0.72090364326159828</v>
      </c>
      <c r="AX389" s="86">
        <v>0.55801000000000001</v>
      </c>
      <c r="AY389" s="86">
        <v>0</v>
      </c>
      <c r="AZ389" s="86">
        <v>14.52</v>
      </c>
      <c r="BA389" s="86">
        <v>0</v>
      </c>
      <c r="BC389" s="86">
        <v>14.52</v>
      </c>
      <c r="BF389" s="86">
        <v>1.397</v>
      </c>
      <c r="BG389" s="86">
        <v>0</v>
      </c>
      <c r="BH389" s="86">
        <v>14.52</v>
      </c>
      <c r="BI389" s="86">
        <v>3.0379999999999998</v>
      </c>
      <c r="BJ389" s="86">
        <v>0.55801000000000001</v>
      </c>
      <c r="BK389" s="86">
        <v>0</v>
      </c>
      <c r="BL389" s="86">
        <v>0.46</v>
      </c>
      <c r="BM389" s="86">
        <v>0</v>
      </c>
      <c r="BN389" s="86" t="s">
        <v>6</v>
      </c>
      <c r="BO389" s="86" t="s">
        <v>6</v>
      </c>
      <c r="BP389" s="86">
        <v>19.513009999999998</v>
      </c>
      <c r="BS389" s="98">
        <v>7.1593260086475652E-2</v>
      </c>
      <c r="BT389" s="98">
        <v>1.3154536383674281E-2</v>
      </c>
      <c r="BU389" s="98">
        <v>0.75956120557515217</v>
      </c>
      <c r="BV389" s="98">
        <v>0.15569099795469793</v>
      </c>
      <c r="BX389" s="98">
        <v>1</v>
      </c>
    </row>
    <row r="390" spans="1:76" x14ac:dyDescent="0.35">
      <c r="A390" s="96" t="s">
        <v>554</v>
      </c>
      <c r="B390" s="96" t="s">
        <v>558</v>
      </c>
      <c r="C390" s="86">
        <v>0</v>
      </c>
      <c r="D390" s="86">
        <v>3.4805899999999999</v>
      </c>
      <c r="E390" s="86">
        <v>0</v>
      </c>
      <c r="F390" s="86">
        <v>0</v>
      </c>
      <c r="G390" s="86">
        <v>0</v>
      </c>
      <c r="H390" s="86">
        <v>0</v>
      </c>
      <c r="I390" s="86">
        <v>0</v>
      </c>
      <c r="J390" s="86">
        <v>0</v>
      </c>
      <c r="K390" s="86">
        <v>0</v>
      </c>
      <c r="L390" s="86">
        <v>0</v>
      </c>
      <c r="M390" s="86">
        <v>0</v>
      </c>
      <c r="N390" s="86">
        <v>0</v>
      </c>
      <c r="O390" s="86">
        <v>0</v>
      </c>
      <c r="P390" s="86">
        <v>0</v>
      </c>
      <c r="Q390" s="86">
        <v>3.81176</v>
      </c>
      <c r="R390" s="86">
        <v>0</v>
      </c>
      <c r="S390" s="86">
        <v>0</v>
      </c>
      <c r="T390" s="86">
        <v>0</v>
      </c>
      <c r="U390" s="86">
        <v>0</v>
      </c>
      <c r="V390" s="86">
        <v>0</v>
      </c>
      <c r="W390" s="86">
        <v>0</v>
      </c>
      <c r="X390" s="86">
        <v>0</v>
      </c>
      <c r="Y390" s="86">
        <v>0</v>
      </c>
      <c r="Z390" s="86">
        <v>0</v>
      </c>
      <c r="AA390" s="86">
        <v>0</v>
      </c>
      <c r="AB390" s="86">
        <v>0</v>
      </c>
      <c r="AC390" s="86">
        <v>0</v>
      </c>
      <c r="AD390" s="86">
        <v>0</v>
      </c>
      <c r="AE390" s="86">
        <v>0</v>
      </c>
      <c r="AF390" s="86">
        <v>0</v>
      </c>
      <c r="AG390" s="86">
        <v>0</v>
      </c>
      <c r="AH390" s="86">
        <v>0</v>
      </c>
      <c r="AI390" s="86">
        <v>0</v>
      </c>
      <c r="AJ390" s="86">
        <v>21.169</v>
      </c>
      <c r="AK390" s="86">
        <v>0</v>
      </c>
      <c r="AL390" s="86">
        <v>0.13100000000000001</v>
      </c>
      <c r="AM390" s="86">
        <v>0</v>
      </c>
      <c r="AO390" s="86">
        <v>28.59235</v>
      </c>
      <c r="AP390" s="86">
        <v>28.59235</v>
      </c>
      <c r="AQ390" s="86">
        <v>21.43</v>
      </c>
      <c r="AR390" s="86">
        <v>0</v>
      </c>
      <c r="AS390" s="86">
        <v>0</v>
      </c>
      <c r="AT390" s="97">
        <v>0.74950117776258329</v>
      </c>
      <c r="AX390" s="86">
        <v>0.13100000000000001</v>
      </c>
      <c r="AY390" s="86">
        <v>0</v>
      </c>
      <c r="AZ390" s="86">
        <v>3.81176</v>
      </c>
      <c r="BA390" s="86">
        <v>0</v>
      </c>
      <c r="BC390" s="86">
        <v>3.81176</v>
      </c>
      <c r="BF390" s="86">
        <v>3.4805899999999999</v>
      </c>
      <c r="BG390" s="86">
        <v>0</v>
      </c>
      <c r="BH390" s="86">
        <v>3.81176</v>
      </c>
      <c r="BI390" s="86">
        <v>21.169</v>
      </c>
      <c r="BJ390" s="86">
        <v>0.13100000000000001</v>
      </c>
      <c r="BK390" s="86">
        <v>0</v>
      </c>
      <c r="BL390" s="86">
        <v>0.46</v>
      </c>
      <c r="BM390" s="86">
        <v>0</v>
      </c>
      <c r="BN390" s="86" t="s">
        <v>6</v>
      </c>
      <c r="BO390" s="86" t="s">
        <v>6</v>
      </c>
      <c r="BP390" s="86">
        <v>28.59235</v>
      </c>
      <c r="BS390" s="98">
        <v>0.12173151210026457</v>
      </c>
      <c r="BT390" s="98">
        <v>2.1075567415759812E-3</v>
      </c>
      <c r="BU390" s="98">
        <v>0.13578806918633829</v>
      </c>
      <c r="BV390" s="98">
        <v>0.74037286197182117</v>
      </c>
      <c r="BX390" s="98">
        <v>1</v>
      </c>
    </row>
    <row r="391" spans="1:76" x14ac:dyDescent="0.35">
      <c r="A391" s="96" t="s">
        <v>554</v>
      </c>
      <c r="B391" s="96" t="s">
        <v>559</v>
      </c>
      <c r="C391" s="86">
        <v>0</v>
      </c>
      <c r="D391" s="86">
        <v>0.115</v>
      </c>
      <c r="E391" s="86">
        <v>0</v>
      </c>
      <c r="F391" s="86">
        <v>0</v>
      </c>
      <c r="G391" s="86">
        <v>0</v>
      </c>
      <c r="H391" s="86">
        <v>0</v>
      </c>
      <c r="I391" s="86">
        <v>0</v>
      </c>
      <c r="J391" s="86">
        <v>0</v>
      </c>
      <c r="K391" s="86">
        <v>0</v>
      </c>
      <c r="L391" s="86">
        <v>0</v>
      </c>
      <c r="M391" s="86">
        <v>0</v>
      </c>
      <c r="N391" s="86">
        <v>0</v>
      </c>
      <c r="O391" s="86">
        <v>0</v>
      </c>
      <c r="P391" s="86">
        <v>0</v>
      </c>
      <c r="Q391" s="86">
        <v>0</v>
      </c>
      <c r="R391" s="86">
        <v>0</v>
      </c>
      <c r="S391" s="86">
        <v>6.6079999999999997</v>
      </c>
      <c r="T391" s="86">
        <v>0</v>
      </c>
      <c r="U391" s="86">
        <v>0</v>
      </c>
      <c r="V391" s="86">
        <v>0</v>
      </c>
      <c r="W391" s="86">
        <v>0</v>
      </c>
      <c r="X391" s="86">
        <v>0</v>
      </c>
      <c r="Y391" s="86">
        <v>0</v>
      </c>
      <c r="Z391" s="86">
        <v>0</v>
      </c>
      <c r="AA391" s="86">
        <v>0</v>
      </c>
      <c r="AB391" s="86">
        <v>0</v>
      </c>
      <c r="AC391" s="86">
        <v>0</v>
      </c>
      <c r="AD391" s="86">
        <v>0</v>
      </c>
      <c r="AE391" s="86">
        <v>0</v>
      </c>
      <c r="AF391" s="86">
        <v>0</v>
      </c>
      <c r="AG391" s="86">
        <v>0</v>
      </c>
      <c r="AH391" s="86">
        <v>0</v>
      </c>
      <c r="AI391" s="86">
        <v>0</v>
      </c>
      <c r="AJ391" s="86">
        <v>0</v>
      </c>
      <c r="AK391" s="86">
        <v>0</v>
      </c>
      <c r="AL391" s="86">
        <v>0.124</v>
      </c>
      <c r="AM391" s="86">
        <v>0</v>
      </c>
      <c r="AO391" s="86">
        <v>6.8469999999999995</v>
      </c>
      <c r="AP391" s="86">
        <v>6.8469999999999995</v>
      </c>
      <c r="AQ391" s="86">
        <v>5.1189999999999998</v>
      </c>
      <c r="AR391" s="86">
        <v>0</v>
      </c>
      <c r="AS391" s="86">
        <v>0</v>
      </c>
      <c r="AT391" s="97">
        <v>0.74762669782386448</v>
      </c>
      <c r="AX391" s="86">
        <v>0.124</v>
      </c>
      <c r="AY391" s="86">
        <v>0</v>
      </c>
      <c r="AZ391" s="86">
        <v>0</v>
      </c>
      <c r="BA391" s="86">
        <v>6.6079999999999997</v>
      </c>
      <c r="BC391" s="86">
        <v>6.6079999999999997</v>
      </c>
      <c r="BF391" s="86">
        <v>0.115</v>
      </c>
      <c r="BG391" s="86">
        <v>0</v>
      </c>
      <c r="BH391" s="86">
        <v>6.6079999999999997</v>
      </c>
      <c r="BI391" s="86">
        <v>0</v>
      </c>
      <c r="BJ391" s="86">
        <v>0.124</v>
      </c>
      <c r="BK391" s="86">
        <v>0</v>
      </c>
      <c r="BL391" s="86">
        <v>0.46</v>
      </c>
      <c r="BM391" s="86">
        <v>0</v>
      </c>
      <c r="BN391" s="86" t="s">
        <v>6</v>
      </c>
      <c r="BO391" s="86" t="s">
        <v>6</v>
      </c>
      <c r="BP391" s="86">
        <v>6.8469999999999995</v>
      </c>
      <c r="BS391" s="98">
        <v>1.6795676938805317E-2</v>
      </c>
      <c r="BT391" s="98">
        <v>8.3306557616474371E-3</v>
      </c>
      <c r="BU391" s="98">
        <v>0.97487366729954728</v>
      </c>
      <c r="BV391" s="98">
        <v>0</v>
      </c>
      <c r="BX391" s="98">
        <v>1</v>
      </c>
    </row>
    <row r="392" spans="1:76" x14ac:dyDescent="0.35">
      <c r="A392" s="96" t="s">
        <v>554</v>
      </c>
      <c r="B392" s="96" t="s">
        <v>560</v>
      </c>
      <c r="C392" s="86">
        <v>0</v>
      </c>
      <c r="D392" s="86">
        <v>0</v>
      </c>
      <c r="E392" s="86">
        <v>0</v>
      </c>
      <c r="F392" s="86">
        <v>0</v>
      </c>
      <c r="G392" s="86">
        <v>0</v>
      </c>
      <c r="H392" s="86">
        <v>0</v>
      </c>
      <c r="I392" s="86">
        <v>0</v>
      </c>
      <c r="J392" s="86">
        <v>0</v>
      </c>
      <c r="K392" s="86">
        <v>0</v>
      </c>
      <c r="L392" s="86">
        <v>0</v>
      </c>
      <c r="M392" s="86">
        <v>0</v>
      </c>
      <c r="N392" s="86">
        <v>0</v>
      </c>
      <c r="O392" s="86">
        <v>5.4080399999999997</v>
      </c>
      <c r="P392" s="86">
        <v>8.6729199999999995</v>
      </c>
      <c r="Q392" s="86">
        <v>8.2148599999999998</v>
      </c>
      <c r="R392" s="86">
        <v>0</v>
      </c>
      <c r="S392" s="86">
        <v>0</v>
      </c>
      <c r="T392" s="86">
        <v>0</v>
      </c>
      <c r="U392" s="86">
        <v>0</v>
      </c>
      <c r="V392" s="86">
        <v>0</v>
      </c>
      <c r="W392" s="86">
        <v>0</v>
      </c>
      <c r="X392" s="86">
        <v>0</v>
      </c>
      <c r="Y392" s="86">
        <v>0</v>
      </c>
      <c r="Z392" s="86">
        <v>0</v>
      </c>
      <c r="AA392" s="86">
        <v>0</v>
      </c>
      <c r="AB392" s="86">
        <v>0</v>
      </c>
      <c r="AC392" s="86">
        <v>0</v>
      </c>
      <c r="AD392" s="86">
        <v>0</v>
      </c>
      <c r="AE392" s="86">
        <v>0</v>
      </c>
      <c r="AF392" s="86">
        <v>0</v>
      </c>
      <c r="AG392" s="86">
        <v>0</v>
      </c>
      <c r="AH392" s="86">
        <v>0</v>
      </c>
      <c r="AI392" s="86">
        <v>4.5</v>
      </c>
      <c r="AJ392" s="86">
        <v>24.77</v>
      </c>
      <c r="AK392" s="86">
        <v>0</v>
      </c>
      <c r="AL392" s="86">
        <v>0.95639700000000005</v>
      </c>
      <c r="AM392" s="86">
        <v>0</v>
      </c>
      <c r="AO392" s="86">
        <v>52.522217000000005</v>
      </c>
      <c r="AP392" s="86">
        <v>52.522217000000005</v>
      </c>
      <c r="AQ392" s="86">
        <v>39.889000000000003</v>
      </c>
      <c r="AR392" s="86">
        <v>0</v>
      </c>
      <c r="AS392" s="86">
        <v>0</v>
      </c>
      <c r="AT392" s="97">
        <v>0.75946908334048424</v>
      </c>
      <c r="AX392" s="86">
        <v>0.95639700000000005</v>
      </c>
      <c r="AY392" s="86">
        <v>0</v>
      </c>
      <c r="AZ392" s="86">
        <v>22.295819999999999</v>
      </c>
      <c r="BA392" s="86">
        <v>0</v>
      </c>
      <c r="BC392" s="86">
        <v>22.295819999999999</v>
      </c>
      <c r="BF392" s="86">
        <v>0</v>
      </c>
      <c r="BG392" s="86">
        <v>0</v>
      </c>
      <c r="BH392" s="86">
        <v>22.295819999999999</v>
      </c>
      <c r="BI392" s="86">
        <v>29.27</v>
      </c>
      <c r="BJ392" s="86">
        <v>0.95639700000000005</v>
      </c>
      <c r="BK392" s="86">
        <v>0</v>
      </c>
      <c r="BL392" s="86">
        <v>0.46</v>
      </c>
      <c r="BM392" s="86">
        <v>0</v>
      </c>
      <c r="BN392" s="86" t="s">
        <v>6</v>
      </c>
      <c r="BO392" s="86" t="s">
        <v>6</v>
      </c>
      <c r="BP392" s="86">
        <v>52.522217000000005</v>
      </c>
      <c r="BS392" s="98">
        <v>0</v>
      </c>
      <c r="BT392" s="98">
        <v>8.3763147317258146E-3</v>
      </c>
      <c r="BU392" s="98">
        <v>0.4343357094008426</v>
      </c>
      <c r="BV392" s="98">
        <v>0.5572879758674314</v>
      </c>
      <c r="BX392" s="98">
        <v>0.99999999999999978</v>
      </c>
    </row>
    <row r="393" spans="1:76" x14ac:dyDescent="0.35">
      <c r="A393" s="96" t="s">
        <v>554</v>
      </c>
      <c r="B393" s="96" t="s">
        <v>561</v>
      </c>
      <c r="C393" s="86">
        <v>0</v>
      </c>
      <c r="D393" s="86">
        <v>0.38100000000000001</v>
      </c>
      <c r="E393" s="86">
        <v>0</v>
      </c>
      <c r="F393" s="86">
        <v>0</v>
      </c>
      <c r="G393" s="86">
        <v>0</v>
      </c>
      <c r="H393" s="86">
        <v>0</v>
      </c>
      <c r="I393" s="86">
        <v>0</v>
      </c>
      <c r="J393" s="86">
        <v>0</v>
      </c>
      <c r="K393" s="86">
        <v>0</v>
      </c>
      <c r="L393" s="86">
        <v>3.73949</v>
      </c>
      <c r="M393" s="86">
        <v>66.172799999999995</v>
      </c>
      <c r="N393" s="86">
        <v>4.1281299999999996</v>
      </c>
      <c r="O393" s="86">
        <v>20.465599999999998</v>
      </c>
      <c r="P393" s="86">
        <v>2.2790499999999998</v>
      </c>
      <c r="Q393" s="86">
        <v>3.3531200000000001</v>
      </c>
      <c r="R393" s="86">
        <v>0</v>
      </c>
      <c r="S393" s="86">
        <v>0.56378300000000003</v>
      </c>
      <c r="T393" s="86">
        <v>0</v>
      </c>
      <c r="U393" s="86">
        <v>0</v>
      </c>
      <c r="V393" s="86">
        <v>0</v>
      </c>
      <c r="W393" s="86">
        <v>0</v>
      </c>
      <c r="X393" s="86">
        <v>0.82910899999999998</v>
      </c>
      <c r="Y393" s="86">
        <v>0</v>
      </c>
      <c r="Z393" s="86">
        <v>0</v>
      </c>
      <c r="AA393" s="86">
        <v>0</v>
      </c>
      <c r="AB393" s="86">
        <v>0</v>
      </c>
      <c r="AC393" s="86">
        <v>0</v>
      </c>
      <c r="AD393" s="86">
        <v>0</v>
      </c>
      <c r="AE393" s="86">
        <v>0</v>
      </c>
      <c r="AF393" s="86">
        <v>0</v>
      </c>
      <c r="AG393" s="86">
        <v>0</v>
      </c>
      <c r="AH393" s="86">
        <v>0</v>
      </c>
      <c r="AI393" s="86">
        <v>28.431000000000001</v>
      </c>
      <c r="AJ393" s="86">
        <v>0</v>
      </c>
      <c r="AK393" s="86">
        <v>0</v>
      </c>
      <c r="AL393" s="86">
        <v>3.9043999999999999</v>
      </c>
      <c r="AM393" s="86">
        <v>0</v>
      </c>
      <c r="AO393" s="86">
        <v>134.24748200000002</v>
      </c>
      <c r="AP393" s="86">
        <v>134.24748200000002</v>
      </c>
      <c r="AQ393" s="86">
        <v>110.333</v>
      </c>
      <c r="AR393" s="86">
        <v>0</v>
      </c>
      <c r="AS393" s="86">
        <v>0</v>
      </c>
      <c r="AT393" s="97">
        <v>0.82186271471371053</v>
      </c>
      <c r="AX393" s="86">
        <v>3.9043999999999999</v>
      </c>
      <c r="AY393" s="86">
        <v>0</v>
      </c>
      <c r="AZ393" s="86">
        <v>96.398699999999991</v>
      </c>
      <c r="BA393" s="86">
        <v>0.56378300000000003</v>
      </c>
      <c r="BC393" s="86">
        <v>101.531082</v>
      </c>
      <c r="BF393" s="86">
        <v>0.38100000000000001</v>
      </c>
      <c r="BG393" s="86">
        <v>0</v>
      </c>
      <c r="BH393" s="86">
        <v>96.962482999999992</v>
      </c>
      <c r="BI393" s="86">
        <v>32.999599000000003</v>
      </c>
      <c r="BJ393" s="86">
        <v>3.9043999999999999</v>
      </c>
      <c r="BK393" s="86">
        <v>0</v>
      </c>
      <c r="BL393" s="86">
        <v>0.46</v>
      </c>
      <c r="BM393" s="86">
        <v>0</v>
      </c>
      <c r="BN393" s="86" t="s">
        <v>6</v>
      </c>
      <c r="BO393" s="86" t="s">
        <v>6</v>
      </c>
      <c r="BP393" s="86">
        <v>134.24748199999999</v>
      </c>
      <c r="BS393" s="98">
        <v>2.8380420572804489E-3</v>
      </c>
      <c r="BT393" s="98">
        <v>1.3378455768727194E-2</v>
      </c>
      <c r="BU393" s="98">
        <v>0.73797182281601381</v>
      </c>
      <c r="BV393" s="98">
        <v>0.24581167935797862</v>
      </c>
      <c r="BX393" s="98">
        <v>1</v>
      </c>
    </row>
    <row r="394" spans="1:76" x14ac:dyDescent="0.35">
      <c r="A394" s="96" t="s">
        <v>554</v>
      </c>
      <c r="B394" s="96" t="s">
        <v>562</v>
      </c>
      <c r="C394" s="86">
        <v>0</v>
      </c>
      <c r="D394" s="86">
        <v>1.1040000000000001</v>
      </c>
      <c r="E394" s="86">
        <v>0</v>
      </c>
      <c r="F394" s="86">
        <v>0</v>
      </c>
      <c r="G394" s="86">
        <v>0</v>
      </c>
      <c r="H394" s="86">
        <v>0</v>
      </c>
      <c r="I394" s="86">
        <v>0</v>
      </c>
      <c r="J394" s="86">
        <v>0</v>
      </c>
      <c r="K394" s="86">
        <v>0</v>
      </c>
      <c r="L394" s="86">
        <v>0</v>
      </c>
      <c r="M394" s="86">
        <v>13.492000000000001</v>
      </c>
      <c r="N394" s="86">
        <v>0.318</v>
      </c>
      <c r="O394" s="86">
        <v>6.0609999999999999</v>
      </c>
      <c r="P394" s="86">
        <v>0</v>
      </c>
      <c r="Q394" s="86">
        <v>10.234999999999999</v>
      </c>
      <c r="R394" s="86">
        <v>0</v>
      </c>
      <c r="S394" s="86">
        <v>0</v>
      </c>
      <c r="T394" s="86">
        <v>0</v>
      </c>
      <c r="U394" s="86">
        <v>0</v>
      </c>
      <c r="V394" s="86">
        <v>0</v>
      </c>
      <c r="W394" s="86">
        <v>0</v>
      </c>
      <c r="X394" s="86">
        <v>0</v>
      </c>
      <c r="Y394" s="86">
        <v>0</v>
      </c>
      <c r="Z394" s="86">
        <v>0</v>
      </c>
      <c r="AA394" s="86">
        <v>0</v>
      </c>
      <c r="AB394" s="86">
        <v>0</v>
      </c>
      <c r="AC394" s="86">
        <v>0</v>
      </c>
      <c r="AD394" s="86">
        <v>0</v>
      </c>
      <c r="AE394" s="86">
        <v>0</v>
      </c>
      <c r="AF394" s="86">
        <v>0</v>
      </c>
      <c r="AG394" s="86">
        <v>0</v>
      </c>
      <c r="AH394" s="86">
        <v>0</v>
      </c>
      <c r="AI394" s="86">
        <v>8.1560000000000006</v>
      </c>
      <c r="AJ394" s="86">
        <v>4.4189999999999996</v>
      </c>
      <c r="AK394" s="86">
        <v>0</v>
      </c>
      <c r="AL394" s="86">
        <v>1.07</v>
      </c>
      <c r="AM394" s="86">
        <v>0</v>
      </c>
      <c r="AO394" s="86">
        <v>44.854999999999997</v>
      </c>
      <c r="AP394" s="86">
        <v>44.854999999999997</v>
      </c>
      <c r="AQ394" s="86">
        <v>31.439</v>
      </c>
      <c r="AR394" s="86">
        <v>0</v>
      </c>
      <c r="AS394" s="86">
        <v>0</v>
      </c>
      <c r="AT394" s="97">
        <v>0.70090290937465172</v>
      </c>
      <c r="AX394" s="86">
        <v>1.07</v>
      </c>
      <c r="AY394" s="86">
        <v>0</v>
      </c>
      <c r="AZ394" s="86">
        <v>30.106000000000002</v>
      </c>
      <c r="BA394" s="86">
        <v>0</v>
      </c>
      <c r="BC394" s="86">
        <v>30.106000000000002</v>
      </c>
      <c r="BF394" s="86">
        <v>1.1040000000000001</v>
      </c>
      <c r="BG394" s="86">
        <v>0</v>
      </c>
      <c r="BH394" s="86">
        <v>30.106000000000002</v>
      </c>
      <c r="BI394" s="86">
        <v>12.574999999999999</v>
      </c>
      <c r="BJ394" s="86">
        <v>1.07</v>
      </c>
      <c r="BK394" s="86">
        <v>0</v>
      </c>
      <c r="BL394" s="86">
        <v>0.46</v>
      </c>
      <c r="BM394" s="86">
        <v>0</v>
      </c>
      <c r="BN394" s="86" t="s">
        <v>6</v>
      </c>
      <c r="BO394" s="86" t="s">
        <v>6</v>
      </c>
      <c r="BP394" s="86">
        <v>44.854999999999997</v>
      </c>
      <c r="BS394" s="98">
        <v>2.4612640731245129E-2</v>
      </c>
      <c r="BT394" s="98">
        <v>1.0973135659346786E-2</v>
      </c>
      <c r="BU394" s="98">
        <v>0.68406643629472752</v>
      </c>
      <c r="BV394" s="98">
        <v>0.28034778731468063</v>
      </c>
      <c r="BX394" s="98">
        <v>1</v>
      </c>
    </row>
    <row r="395" spans="1:76" x14ac:dyDescent="0.35">
      <c r="A395" s="96" t="s">
        <v>554</v>
      </c>
      <c r="B395" s="96" t="s">
        <v>563</v>
      </c>
      <c r="C395" s="86">
        <v>0</v>
      </c>
      <c r="D395" s="86">
        <v>0.38100000000000001</v>
      </c>
      <c r="E395" s="86">
        <v>0</v>
      </c>
      <c r="F395" s="86">
        <v>0</v>
      </c>
      <c r="G395" s="86">
        <v>0</v>
      </c>
      <c r="H395" s="86">
        <v>0</v>
      </c>
      <c r="I395" s="86">
        <v>0</v>
      </c>
      <c r="J395" s="86">
        <v>0</v>
      </c>
      <c r="K395" s="86">
        <v>0</v>
      </c>
      <c r="L395" s="86">
        <v>0</v>
      </c>
      <c r="M395" s="86">
        <v>0</v>
      </c>
      <c r="N395" s="86">
        <v>0</v>
      </c>
      <c r="O395" s="86">
        <v>0</v>
      </c>
      <c r="P395" s="86">
        <v>0</v>
      </c>
      <c r="Q395" s="86">
        <v>4.18588</v>
      </c>
      <c r="R395" s="86">
        <v>0</v>
      </c>
      <c r="S395" s="86">
        <v>0</v>
      </c>
      <c r="T395" s="86">
        <v>0</v>
      </c>
      <c r="U395" s="86">
        <v>0</v>
      </c>
      <c r="V395" s="86">
        <v>0</v>
      </c>
      <c r="W395" s="86">
        <v>0</v>
      </c>
      <c r="X395" s="86">
        <v>0</v>
      </c>
      <c r="Y395" s="86">
        <v>0</v>
      </c>
      <c r="Z395" s="86">
        <v>0</v>
      </c>
      <c r="AA395" s="86">
        <v>0</v>
      </c>
      <c r="AB395" s="86">
        <v>0</v>
      </c>
      <c r="AC395" s="86">
        <v>0</v>
      </c>
      <c r="AD395" s="86">
        <v>0</v>
      </c>
      <c r="AE395" s="86">
        <v>0</v>
      </c>
      <c r="AF395" s="86">
        <v>0</v>
      </c>
      <c r="AG395" s="86">
        <v>0</v>
      </c>
      <c r="AH395" s="86">
        <v>0</v>
      </c>
      <c r="AI395" s="86">
        <v>0</v>
      </c>
      <c r="AJ395" s="86">
        <v>10.266999999999999</v>
      </c>
      <c r="AK395" s="86">
        <v>0</v>
      </c>
      <c r="AL395" s="86">
        <v>3.7999999999999999E-2</v>
      </c>
      <c r="AM395" s="86">
        <v>0</v>
      </c>
      <c r="AO395" s="86">
        <v>14.871880000000001</v>
      </c>
      <c r="AP395" s="86">
        <v>14.871880000000001</v>
      </c>
      <c r="AQ395" s="86">
        <v>14.441000000000001</v>
      </c>
      <c r="AR395" s="86">
        <v>0</v>
      </c>
      <c r="AS395" s="86">
        <v>0</v>
      </c>
      <c r="AT395" s="97">
        <v>0.97102720032706014</v>
      </c>
      <c r="AX395" s="86">
        <v>3.7999999999999999E-2</v>
      </c>
      <c r="AY395" s="86">
        <v>0</v>
      </c>
      <c r="AZ395" s="86">
        <v>4.18588</v>
      </c>
      <c r="BA395" s="86">
        <v>0</v>
      </c>
      <c r="BC395" s="86">
        <v>4.18588</v>
      </c>
      <c r="BF395" s="86">
        <v>0.38100000000000001</v>
      </c>
      <c r="BG395" s="86">
        <v>0</v>
      </c>
      <c r="BH395" s="86">
        <v>4.18588</v>
      </c>
      <c r="BI395" s="86">
        <v>10.266999999999999</v>
      </c>
      <c r="BJ395" s="86">
        <v>3.7999999999999999E-2</v>
      </c>
      <c r="BK395" s="86">
        <v>0</v>
      </c>
      <c r="BL395" s="86">
        <v>0.46</v>
      </c>
      <c r="BM395" s="86">
        <v>0</v>
      </c>
      <c r="BN395" s="86" t="s">
        <v>6</v>
      </c>
      <c r="BO395" s="86" t="s">
        <v>6</v>
      </c>
      <c r="BP395" s="86">
        <v>14.871880000000001</v>
      </c>
      <c r="BS395" s="98">
        <v>2.5618818871588529E-2</v>
      </c>
      <c r="BT395" s="98">
        <v>1.1753725823500456E-3</v>
      </c>
      <c r="BU395" s="98">
        <v>0.28284251890144352</v>
      </c>
      <c r="BV395" s="98">
        <v>0.69036328964461779</v>
      </c>
      <c r="BX395" s="98">
        <v>0.99999999999999989</v>
      </c>
    </row>
    <row r="396" spans="1:76" x14ac:dyDescent="0.35">
      <c r="A396" s="96" t="s">
        <v>554</v>
      </c>
      <c r="B396" s="96" t="s">
        <v>564</v>
      </c>
      <c r="C396" s="86">
        <v>0</v>
      </c>
      <c r="D396" s="86">
        <v>0</v>
      </c>
      <c r="E396" s="86">
        <v>0</v>
      </c>
      <c r="F396" s="86">
        <v>0</v>
      </c>
      <c r="G396" s="86">
        <v>0</v>
      </c>
      <c r="H396" s="86">
        <v>0</v>
      </c>
      <c r="I396" s="86">
        <v>0</v>
      </c>
      <c r="J396" s="86">
        <v>0</v>
      </c>
      <c r="K396" s="86">
        <v>0</v>
      </c>
      <c r="L396" s="86">
        <v>0</v>
      </c>
      <c r="M396" s="86">
        <v>0</v>
      </c>
      <c r="N396" s="86">
        <v>0</v>
      </c>
      <c r="O396" s="86">
        <v>0</v>
      </c>
      <c r="P396" s="86">
        <v>0</v>
      </c>
      <c r="Q396" s="86">
        <v>14.3988</v>
      </c>
      <c r="R396" s="86">
        <v>0</v>
      </c>
      <c r="S396" s="86">
        <v>0</v>
      </c>
      <c r="T396" s="86">
        <v>0</v>
      </c>
      <c r="U396" s="86">
        <v>0</v>
      </c>
      <c r="V396" s="86">
        <v>0</v>
      </c>
      <c r="W396" s="86">
        <v>0</v>
      </c>
      <c r="X396" s="86">
        <v>0</v>
      </c>
      <c r="Y396" s="86">
        <v>0</v>
      </c>
      <c r="Z396" s="86">
        <v>0</v>
      </c>
      <c r="AA396" s="86">
        <v>0</v>
      </c>
      <c r="AB396" s="86">
        <v>0</v>
      </c>
      <c r="AC396" s="86">
        <v>0</v>
      </c>
      <c r="AD396" s="86">
        <v>0</v>
      </c>
      <c r="AE396" s="86">
        <v>0</v>
      </c>
      <c r="AF396" s="86">
        <v>0</v>
      </c>
      <c r="AG396" s="86">
        <v>0</v>
      </c>
      <c r="AH396" s="86">
        <v>0</v>
      </c>
      <c r="AI396" s="86">
        <v>0</v>
      </c>
      <c r="AJ396" s="86">
        <v>0</v>
      </c>
      <c r="AK396" s="86">
        <v>0</v>
      </c>
      <c r="AL396" s="86">
        <v>2.1999999999999999E-2</v>
      </c>
      <c r="AM396" s="86">
        <v>0</v>
      </c>
      <c r="AO396" s="86">
        <v>14.4208</v>
      </c>
      <c r="AP396" s="86">
        <v>14.4208</v>
      </c>
      <c r="AQ396" s="86">
        <v>9.9670000000000005</v>
      </c>
      <c r="AR396" s="86">
        <v>0</v>
      </c>
      <c r="AS396" s="86">
        <v>0</v>
      </c>
      <c r="AT396" s="97">
        <v>0.69115444358149347</v>
      </c>
      <c r="AX396" s="86">
        <v>2.1999999999999999E-2</v>
      </c>
      <c r="AY396" s="86">
        <v>0</v>
      </c>
      <c r="AZ396" s="86">
        <v>14.3988</v>
      </c>
      <c r="BA396" s="86">
        <v>0</v>
      </c>
      <c r="BC396" s="86">
        <v>14.3988</v>
      </c>
      <c r="BF396" s="86">
        <v>0</v>
      </c>
      <c r="BG396" s="86">
        <v>0</v>
      </c>
      <c r="BH396" s="86">
        <v>14.3988</v>
      </c>
      <c r="BI396" s="86">
        <v>0</v>
      </c>
      <c r="BJ396" s="86">
        <v>2.1999999999999999E-2</v>
      </c>
      <c r="BK396" s="86">
        <v>0</v>
      </c>
      <c r="BL396" s="86">
        <v>0.46</v>
      </c>
      <c r="BM396" s="86">
        <v>0</v>
      </c>
      <c r="BN396" s="86" t="s">
        <v>6</v>
      </c>
      <c r="BO396" s="86" t="s">
        <v>6</v>
      </c>
      <c r="BP396" s="86">
        <v>14.4208</v>
      </c>
      <c r="BS396" s="98">
        <v>0</v>
      </c>
      <c r="BT396" s="98">
        <v>7.017641184955065E-4</v>
      </c>
      <c r="BU396" s="98">
        <v>0.99929823588150446</v>
      </c>
      <c r="BV396" s="98">
        <v>0</v>
      </c>
      <c r="BX396" s="98">
        <v>1</v>
      </c>
    </row>
    <row r="397" spans="1:76" x14ac:dyDescent="0.35">
      <c r="A397" s="96" t="s">
        <v>554</v>
      </c>
      <c r="B397" s="96" t="s">
        <v>565</v>
      </c>
      <c r="C397" s="86">
        <v>0</v>
      </c>
      <c r="D397" s="86">
        <v>0.53</v>
      </c>
      <c r="E397" s="86">
        <v>0</v>
      </c>
      <c r="F397" s="86">
        <v>0</v>
      </c>
      <c r="G397" s="86">
        <v>0</v>
      </c>
      <c r="H397" s="86">
        <v>0</v>
      </c>
      <c r="I397" s="86">
        <v>0</v>
      </c>
      <c r="J397" s="86">
        <v>0</v>
      </c>
      <c r="K397" s="86">
        <v>0</v>
      </c>
      <c r="L397" s="86">
        <v>0</v>
      </c>
      <c r="M397" s="86">
        <v>0</v>
      </c>
      <c r="N397" s="86">
        <v>0</v>
      </c>
      <c r="O397" s="86">
        <v>0</v>
      </c>
      <c r="P397" s="86">
        <v>0</v>
      </c>
      <c r="Q397" s="86">
        <v>13.137</v>
      </c>
      <c r="R397" s="86">
        <v>0</v>
      </c>
      <c r="S397" s="86">
        <v>0</v>
      </c>
      <c r="T397" s="86">
        <v>0</v>
      </c>
      <c r="U397" s="86">
        <v>0</v>
      </c>
      <c r="V397" s="86">
        <v>0</v>
      </c>
      <c r="W397" s="86">
        <v>0</v>
      </c>
      <c r="X397" s="86">
        <v>0</v>
      </c>
      <c r="Y397" s="86">
        <v>0</v>
      </c>
      <c r="Z397" s="86">
        <v>0</v>
      </c>
      <c r="AA397" s="86">
        <v>0</v>
      </c>
      <c r="AB397" s="86">
        <v>0</v>
      </c>
      <c r="AC397" s="86">
        <v>0</v>
      </c>
      <c r="AD397" s="86">
        <v>0</v>
      </c>
      <c r="AE397" s="86">
        <v>0</v>
      </c>
      <c r="AF397" s="86">
        <v>0</v>
      </c>
      <c r="AG397" s="86">
        <v>0</v>
      </c>
      <c r="AH397" s="86">
        <v>0</v>
      </c>
      <c r="AI397" s="86">
        <v>0</v>
      </c>
      <c r="AJ397" s="86">
        <v>0</v>
      </c>
      <c r="AK397" s="86">
        <v>0</v>
      </c>
      <c r="AL397" s="86">
        <v>0.309</v>
      </c>
      <c r="AM397" s="86">
        <v>0</v>
      </c>
      <c r="AO397" s="86">
        <v>13.975999999999999</v>
      </c>
      <c r="AP397" s="86">
        <v>13.975999999999999</v>
      </c>
      <c r="AQ397" s="86">
        <v>10.417</v>
      </c>
      <c r="AR397" s="86">
        <v>0</v>
      </c>
      <c r="AS397" s="86">
        <v>0</v>
      </c>
      <c r="AT397" s="97">
        <v>0.74534917000572409</v>
      </c>
      <c r="AX397" s="86">
        <v>0.309</v>
      </c>
      <c r="AY397" s="86">
        <v>0</v>
      </c>
      <c r="AZ397" s="86">
        <v>13.137</v>
      </c>
      <c r="BA397" s="86">
        <v>0</v>
      </c>
      <c r="BC397" s="86">
        <v>13.137</v>
      </c>
      <c r="BF397" s="86">
        <v>0.53</v>
      </c>
      <c r="BG397" s="86">
        <v>0</v>
      </c>
      <c r="BH397" s="86">
        <v>13.137</v>
      </c>
      <c r="BI397" s="86">
        <v>0</v>
      </c>
      <c r="BJ397" s="86">
        <v>0.309</v>
      </c>
      <c r="BK397" s="86">
        <v>0</v>
      </c>
      <c r="BL397" s="86">
        <v>0.46</v>
      </c>
      <c r="BM397" s="86">
        <v>0</v>
      </c>
      <c r="BN397" s="86" t="s">
        <v>6</v>
      </c>
      <c r="BO397" s="86" t="s">
        <v>6</v>
      </c>
      <c r="BP397" s="86">
        <v>13.975999999999999</v>
      </c>
      <c r="BS397" s="98">
        <v>3.7922152261018895E-2</v>
      </c>
      <c r="BT397" s="98">
        <v>1.0170291929021181E-2</v>
      </c>
      <c r="BU397" s="98">
        <v>0.95190755580996</v>
      </c>
      <c r="BV397" s="98">
        <v>0</v>
      </c>
      <c r="BX397" s="98">
        <v>1</v>
      </c>
    </row>
    <row r="398" spans="1:76" x14ac:dyDescent="0.35">
      <c r="A398" s="96" t="s">
        <v>554</v>
      </c>
      <c r="B398" s="96" t="s">
        <v>566</v>
      </c>
      <c r="C398" s="86">
        <v>0</v>
      </c>
      <c r="D398" s="86">
        <v>1.6950000000000001</v>
      </c>
      <c r="E398" s="86">
        <v>0</v>
      </c>
      <c r="F398" s="86">
        <v>0</v>
      </c>
      <c r="G398" s="86">
        <v>0</v>
      </c>
      <c r="H398" s="86">
        <v>0</v>
      </c>
      <c r="I398" s="86">
        <v>0</v>
      </c>
      <c r="J398" s="86">
        <v>0</v>
      </c>
      <c r="K398" s="86">
        <v>0</v>
      </c>
      <c r="L398" s="86">
        <v>0</v>
      </c>
      <c r="M398" s="86">
        <v>50.750999999999998</v>
      </c>
      <c r="N398" s="86">
        <v>23.873000000000001</v>
      </c>
      <c r="O398" s="86">
        <v>11.856</v>
      </c>
      <c r="P398" s="86">
        <v>3.165</v>
      </c>
      <c r="Q398" s="86">
        <v>8.3109999999999999</v>
      </c>
      <c r="R398" s="86">
        <v>0</v>
      </c>
      <c r="S398" s="86">
        <v>0</v>
      </c>
      <c r="T398" s="86">
        <v>0</v>
      </c>
      <c r="U398" s="86">
        <v>0</v>
      </c>
      <c r="V398" s="86">
        <v>0</v>
      </c>
      <c r="W398" s="86">
        <v>0</v>
      </c>
      <c r="X398" s="86">
        <v>0</v>
      </c>
      <c r="Y398" s="86">
        <v>0</v>
      </c>
      <c r="Z398" s="86">
        <v>0</v>
      </c>
      <c r="AA398" s="86">
        <v>0</v>
      </c>
      <c r="AB398" s="86">
        <v>0</v>
      </c>
      <c r="AC398" s="86">
        <v>0</v>
      </c>
      <c r="AD398" s="86">
        <v>0</v>
      </c>
      <c r="AE398" s="86">
        <v>0</v>
      </c>
      <c r="AF398" s="86">
        <v>0</v>
      </c>
      <c r="AG398" s="86">
        <v>0</v>
      </c>
      <c r="AH398" s="86">
        <v>0</v>
      </c>
      <c r="AI398" s="86">
        <v>24.140999999999998</v>
      </c>
      <c r="AJ398" s="86">
        <v>0</v>
      </c>
      <c r="AK398" s="86">
        <v>0</v>
      </c>
      <c r="AL398" s="86">
        <v>2.5089999999999999</v>
      </c>
      <c r="AM398" s="86">
        <v>0</v>
      </c>
      <c r="AO398" s="86">
        <v>126.301</v>
      </c>
      <c r="AP398" s="86">
        <v>126.301</v>
      </c>
      <c r="AQ398" s="86">
        <v>90.703999999999994</v>
      </c>
      <c r="AR398" s="86">
        <v>0</v>
      </c>
      <c r="AS398" s="86">
        <v>0</v>
      </c>
      <c r="AT398" s="97">
        <v>0.71815741759764362</v>
      </c>
      <c r="AX398" s="86">
        <v>2.5089999999999999</v>
      </c>
      <c r="AY398" s="86">
        <v>0</v>
      </c>
      <c r="AZ398" s="86">
        <v>97.955999999999989</v>
      </c>
      <c r="BA398" s="86">
        <v>0</v>
      </c>
      <c r="BC398" s="86">
        <v>97.955999999999989</v>
      </c>
      <c r="BF398" s="86">
        <v>1.6950000000000001</v>
      </c>
      <c r="BG398" s="86">
        <v>0</v>
      </c>
      <c r="BH398" s="86">
        <v>97.955999999999989</v>
      </c>
      <c r="BI398" s="86">
        <v>24.140999999999998</v>
      </c>
      <c r="BJ398" s="86">
        <v>2.5089999999999999</v>
      </c>
      <c r="BK398" s="86">
        <v>0</v>
      </c>
      <c r="BL398" s="86">
        <v>0.46</v>
      </c>
      <c r="BM398" s="86">
        <v>0</v>
      </c>
      <c r="BN398" s="86" t="s">
        <v>6</v>
      </c>
      <c r="BO398" s="86" t="s">
        <v>6</v>
      </c>
      <c r="BP398" s="86">
        <v>126.30099999999997</v>
      </c>
      <c r="BS398" s="98">
        <v>1.3420321295951738E-2</v>
      </c>
      <c r="BT398" s="98">
        <v>9.1380115755219683E-3</v>
      </c>
      <c r="BU398" s="98">
        <v>0.78630303798069701</v>
      </c>
      <c r="BV398" s="98">
        <v>0.19113862914782942</v>
      </c>
      <c r="BX398" s="98">
        <v>1</v>
      </c>
    </row>
    <row r="399" spans="1:76" x14ac:dyDescent="0.35">
      <c r="A399" s="96" t="s">
        <v>554</v>
      </c>
      <c r="B399" s="96" t="s">
        <v>567</v>
      </c>
      <c r="C399" s="86">
        <v>0</v>
      </c>
      <c r="D399" s="86">
        <v>0.20399999999999999</v>
      </c>
      <c r="E399" s="86">
        <v>0</v>
      </c>
      <c r="F399" s="86">
        <v>0</v>
      </c>
      <c r="G399" s="86">
        <v>0</v>
      </c>
      <c r="H399" s="86">
        <v>0</v>
      </c>
      <c r="I399" s="86">
        <v>0</v>
      </c>
      <c r="J399" s="86">
        <v>0</v>
      </c>
      <c r="K399" s="86">
        <v>0</v>
      </c>
      <c r="L399" s="86">
        <v>0</v>
      </c>
      <c r="M399" s="86">
        <v>19.346</v>
      </c>
      <c r="N399" s="86">
        <v>15.102</v>
      </c>
      <c r="O399" s="86">
        <v>1.863</v>
      </c>
      <c r="P399" s="86">
        <v>2.0499999999999998</v>
      </c>
      <c r="Q399" s="86">
        <v>0</v>
      </c>
      <c r="R399" s="86">
        <v>0</v>
      </c>
      <c r="S399" s="86">
        <v>0</v>
      </c>
      <c r="T399" s="86">
        <v>0</v>
      </c>
      <c r="U399" s="86">
        <v>0</v>
      </c>
      <c r="V399" s="86">
        <v>0</v>
      </c>
      <c r="W399" s="86">
        <v>0</v>
      </c>
      <c r="X399" s="86">
        <v>0</v>
      </c>
      <c r="Y399" s="86">
        <v>0</v>
      </c>
      <c r="Z399" s="86">
        <v>0</v>
      </c>
      <c r="AA399" s="86">
        <v>0</v>
      </c>
      <c r="AB399" s="86">
        <v>0</v>
      </c>
      <c r="AC399" s="86">
        <v>0</v>
      </c>
      <c r="AD399" s="86">
        <v>0</v>
      </c>
      <c r="AE399" s="86">
        <v>0</v>
      </c>
      <c r="AF399" s="86">
        <v>0</v>
      </c>
      <c r="AG399" s="86">
        <v>0</v>
      </c>
      <c r="AH399" s="86">
        <v>0</v>
      </c>
      <c r="AI399" s="86">
        <v>7.3019999999999996</v>
      </c>
      <c r="AJ399" s="86">
        <v>0</v>
      </c>
      <c r="AK399" s="86">
        <v>0</v>
      </c>
      <c r="AL399" s="86">
        <v>1.415</v>
      </c>
      <c r="AM399" s="86">
        <v>0</v>
      </c>
      <c r="AO399" s="86">
        <v>47.281999999999996</v>
      </c>
      <c r="AP399" s="86">
        <v>47.281999999999996</v>
      </c>
      <c r="AQ399" s="86">
        <v>32.401000000000003</v>
      </c>
      <c r="AR399" s="86">
        <v>0</v>
      </c>
      <c r="AS399" s="86">
        <v>0</v>
      </c>
      <c r="AT399" s="97">
        <v>0.68527135061968625</v>
      </c>
      <c r="AX399" s="86">
        <v>1.415</v>
      </c>
      <c r="AY399" s="86">
        <v>0</v>
      </c>
      <c r="AZ399" s="86">
        <v>38.360999999999997</v>
      </c>
      <c r="BA399" s="86">
        <v>0</v>
      </c>
      <c r="BC399" s="86">
        <v>38.360999999999997</v>
      </c>
      <c r="BF399" s="86">
        <v>0.20399999999999999</v>
      </c>
      <c r="BG399" s="86">
        <v>0</v>
      </c>
      <c r="BH399" s="86">
        <v>38.360999999999997</v>
      </c>
      <c r="BI399" s="86">
        <v>7.3019999999999996</v>
      </c>
      <c r="BJ399" s="86">
        <v>1.415</v>
      </c>
      <c r="BK399" s="86">
        <v>0</v>
      </c>
      <c r="BL399" s="86">
        <v>0.46</v>
      </c>
      <c r="BM399" s="86">
        <v>0</v>
      </c>
      <c r="BN399" s="86" t="s">
        <v>6</v>
      </c>
      <c r="BO399" s="86" t="s">
        <v>6</v>
      </c>
      <c r="BP399" s="86">
        <v>47.281999999999996</v>
      </c>
      <c r="BS399" s="98">
        <v>4.3145383021022804E-3</v>
      </c>
      <c r="BT399" s="98">
        <v>1.3766338141364581E-2</v>
      </c>
      <c r="BU399" s="98">
        <v>0.82748403197834264</v>
      </c>
      <c r="BV399" s="98">
        <v>0.15443509157819044</v>
      </c>
      <c r="BX399" s="98">
        <v>1</v>
      </c>
    </row>
    <row r="400" spans="1:76" x14ac:dyDescent="0.35">
      <c r="A400" s="96" t="s">
        <v>554</v>
      </c>
      <c r="B400" s="96" t="s">
        <v>568</v>
      </c>
      <c r="C400" s="86">
        <v>0</v>
      </c>
      <c r="D400" s="86">
        <v>2.2955799999999998E-2</v>
      </c>
      <c r="E400" s="86">
        <v>7.0272800000000003E-3</v>
      </c>
      <c r="F400" s="86">
        <v>0</v>
      </c>
      <c r="G400" s="86">
        <v>0</v>
      </c>
      <c r="H400" s="86">
        <v>0</v>
      </c>
      <c r="I400" s="86">
        <v>0.45225799999999999</v>
      </c>
      <c r="J400" s="86">
        <v>0</v>
      </c>
      <c r="K400" s="86">
        <v>0</v>
      </c>
      <c r="L400" s="86">
        <v>4.4497200000000001</v>
      </c>
      <c r="M400" s="86">
        <v>0</v>
      </c>
      <c r="N400" s="86">
        <v>1.1016699999999999</v>
      </c>
      <c r="O400" s="86">
        <v>8.4899799999999997E-2</v>
      </c>
      <c r="P400" s="86">
        <v>1.39252</v>
      </c>
      <c r="Q400" s="86">
        <v>0</v>
      </c>
      <c r="R400" s="86">
        <v>0</v>
      </c>
      <c r="S400" s="86">
        <v>0</v>
      </c>
      <c r="T400" s="86">
        <v>0</v>
      </c>
      <c r="U400" s="86">
        <v>0</v>
      </c>
      <c r="V400" s="86">
        <v>0</v>
      </c>
      <c r="W400" s="86">
        <v>0</v>
      </c>
      <c r="X400" s="86">
        <v>0</v>
      </c>
      <c r="Y400" s="86">
        <v>0</v>
      </c>
      <c r="Z400" s="86">
        <v>0</v>
      </c>
      <c r="AA400" s="86">
        <v>0</v>
      </c>
      <c r="AB400" s="86">
        <v>0</v>
      </c>
      <c r="AC400" s="86">
        <v>0</v>
      </c>
      <c r="AD400" s="86">
        <v>0</v>
      </c>
      <c r="AE400" s="86">
        <v>0</v>
      </c>
      <c r="AF400" s="86">
        <v>0</v>
      </c>
      <c r="AG400" s="86">
        <v>0</v>
      </c>
      <c r="AH400" s="86">
        <v>0</v>
      </c>
      <c r="AI400" s="86">
        <v>33.828000000000003</v>
      </c>
      <c r="AJ400" s="86">
        <v>30.413</v>
      </c>
      <c r="AK400" s="86">
        <v>0</v>
      </c>
      <c r="AL400" s="86">
        <v>1.8764099999999999</v>
      </c>
      <c r="AM400" s="86">
        <v>0</v>
      </c>
      <c r="AO400" s="86">
        <v>73.628460880000006</v>
      </c>
      <c r="AP400" s="86">
        <v>73.628460880000006</v>
      </c>
      <c r="AQ400" s="86">
        <v>57.290999999999997</v>
      </c>
      <c r="AR400" s="86">
        <v>0</v>
      </c>
      <c r="AS400" s="86">
        <v>0</v>
      </c>
      <c r="AT400" s="97">
        <v>0.77810943370625563</v>
      </c>
      <c r="AX400" s="86">
        <v>1.8764099999999999</v>
      </c>
      <c r="AY400" s="86">
        <v>0</v>
      </c>
      <c r="AZ400" s="86">
        <v>2.5790898000000002</v>
      </c>
      <c r="BA400" s="86">
        <v>0</v>
      </c>
      <c r="BC400" s="86">
        <v>7.0288097999999994</v>
      </c>
      <c r="BF400" s="86">
        <v>2.9983079999999999E-2</v>
      </c>
      <c r="BG400" s="86">
        <v>0</v>
      </c>
      <c r="BH400" s="86">
        <v>2.5790898000000002</v>
      </c>
      <c r="BI400" s="86">
        <v>69.142977999999999</v>
      </c>
      <c r="BJ400" s="86">
        <v>1.8764099999999999</v>
      </c>
      <c r="BK400" s="86">
        <v>0</v>
      </c>
      <c r="BL400" s="86">
        <v>0.46</v>
      </c>
      <c r="BM400" s="86">
        <v>0</v>
      </c>
      <c r="BN400" s="86" t="s">
        <v>6</v>
      </c>
      <c r="BO400" s="86" t="s">
        <v>6</v>
      </c>
      <c r="BP400" s="86">
        <v>73.628460880000006</v>
      </c>
      <c r="BS400" s="98">
        <v>4.0722133318617861E-4</v>
      </c>
      <c r="BT400" s="98">
        <v>1.1723029242819072E-2</v>
      </c>
      <c r="BU400" s="98">
        <v>4.8790252533661274E-2</v>
      </c>
      <c r="BV400" s="98">
        <v>0.93907949689033343</v>
      </c>
      <c r="BX400" s="98">
        <v>1</v>
      </c>
    </row>
    <row r="401" spans="1:76" x14ac:dyDescent="0.35">
      <c r="A401" s="96" t="s">
        <v>554</v>
      </c>
      <c r="B401" s="96" t="s">
        <v>569</v>
      </c>
      <c r="C401" s="86">
        <v>0</v>
      </c>
      <c r="D401" s="86">
        <v>0.215</v>
      </c>
      <c r="E401" s="86">
        <v>0</v>
      </c>
      <c r="F401" s="86">
        <v>0</v>
      </c>
      <c r="G401" s="86">
        <v>0</v>
      </c>
      <c r="H401" s="86">
        <v>0</v>
      </c>
      <c r="I401" s="86">
        <v>0</v>
      </c>
      <c r="J401" s="86">
        <v>0</v>
      </c>
      <c r="K401" s="86">
        <v>0</v>
      </c>
      <c r="L401" s="86">
        <v>0</v>
      </c>
      <c r="M401" s="86">
        <v>32.17</v>
      </c>
      <c r="N401" s="86">
        <v>8.0079999999999991</v>
      </c>
      <c r="O401" s="86">
        <v>6.524</v>
      </c>
      <c r="P401" s="86">
        <v>7.6999999999999999E-2</v>
      </c>
      <c r="Q401" s="86">
        <v>1.629</v>
      </c>
      <c r="R401" s="86">
        <v>0</v>
      </c>
      <c r="S401" s="86">
        <v>0</v>
      </c>
      <c r="T401" s="86">
        <v>0</v>
      </c>
      <c r="U401" s="86">
        <v>0</v>
      </c>
      <c r="V401" s="86">
        <v>0</v>
      </c>
      <c r="W401" s="86">
        <v>0</v>
      </c>
      <c r="X401" s="86">
        <v>0</v>
      </c>
      <c r="Y401" s="86">
        <v>0</v>
      </c>
      <c r="Z401" s="86">
        <v>0</v>
      </c>
      <c r="AA401" s="86">
        <v>0</v>
      </c>
      <c r="AB401" s="86">
        <v>0</v>
      </c>
      <c r="AC401" s="86">
        <v>0</v>
      </c>
      <c r="AD401" s="86">
        <v>0</v>
      </c>
      <c r="AE401" s="86">
        <v>0</v>
      </c>
      <c r="AF401" s="86">
        <v>0</v>
      </c>
      <c r="AG401" s="86">
        <v>0</v>
      </c>
      <c r="AH401" s="86">
        <v>0</v>
      </c>
      <c r="AI401" s="86">
        <v>10.45</v>
      </c>
      <c r="AJ401" s="86">
        <v>0</v>
      </c>
      <c r="AK401" s="86">
        <v>0</v>
      </c>
      <c r="AL401" s="86">
        <v>1.5449999999999999</v>
      </c>
      <c r="AM401" s="86">
        <v>0</v>
      </c>
      <c r="AO401" s="86">
        <v>60.617999999999995</v>
      </c>
      <c r="AP401" s="86">
        <v>60.617999999999995</v>
      </c>
      <c r="AQ401" s="86">
        <v>42.145000000000003</v>
      </c>
      <c r="AR401" s="86">
        <v>0</v>
      </c>
      <c r="AS401" s="86">
        <v>0</v>
      </c>
      <c r="AT401" s="97">
        <v>0.69525553465967216</v>
      </c>
      <c r="AX401" s="86">
        <v>1.5449999999999999</v>
      </c>
      <c r="AY401" s="86">
        <v>0</v>
      </c>
      <c r="AZ401" s="86">
        <v>48.407999999999994</v>
      </c>
      <c r="BA401" s="86">
        <v>0</v>
      </c>
      <c r="BC401" s="86">
        <v>48.407999999999994</v>
      </c>
      <c r="BF401" s="86">
        <v>0.215</v>
      </c>
      <c r="BG401" s="86">
        <v>0</v>
      </c>
      <c r="BH401" s="86">
        <v>48.407999999999994</v>
      </c>
      <c r="BI401" s="86">
        <v>10.45</v>
      </c>
      <c r="BJ401" s="86">
        <v>1.5449999999999999</v>
      </c>
      <c r="BK401" s="86">
        <v>0</v>
      </c>
      <c r="BL401" s="86">
        <v>0.46</v>
      </c>
      <c r="BM401" s="86">
        <v>0</v>
      </c>
      <c r="BN401" s="86" t="s">
        <v>6</v>
      </c>
      <c r="BO401" s="86" t="s">
        <v>6</v>
      </c>
      <c r="BP401" s="86">
        <v>60.617999999999995</v>
      </c>
      <c r="BS401" s="98">
        <v>3.5468012801478112E-3</v>
      </c>
      <c r="BT401" s="98">
        <v>1.1724240324656044E-2</v>
      </c>
      <c r="BU401" s="98">
        <v>0.81233791942987221</v>
      </c>
      <c r="BV401" s="98">
        <v>0.17239103896532385</v>
      </c>
      <c r="BX401" s="98">
        <v>0.99999999999999989</v>
      </c>
    </row>
    <row r="402" spans="1:76" x14ac:dyDescent="0.35">
      <c r="A402" s="96" t="s">
        <v>554</v>
      </c>
      <c r="B402" s="96" t="s">
        <v>570</v>
      </c>
      <c r="C402" s="86">
        <v>0</v>
      </c>
      <c r="D402" s="86">
        <v>3.9E-2</v>
      </c>
      <c r="E402" s="86">
        <v>0</v>
      </c>
      <c r="F402" s="86">
        <v>0</v>
      </c>
      <c r="G402" s="86">
        <v>0</v>
      </c>
      <c r="H402" s="86">
        <v>0</v>
      </c>
      <c r="I402" s="86">
        <v>0</v>
      </c>
      <c r="J402" s="86">
        <v>0</v>
      </c>
      <c r="K402" s="86">
        <v>0</v>
      </c>
      <c r="L402" s="86">
        <v>0</v>
      </c>
      <c r="M402" s="86">
        <v>0</v>
      </c>
      <c r="N402" s="86">
        <v>0</v>
      </c>
      <c r="O402" s="86">
        <v>0</v>
      </c>
      <c r="P402" s="86">
        <v>0</v>
      </c>
      <c r="Q402" s="86">
        <v>0</v>
      </c>
      <c r="R402" s="86">
        <v>0</v>
      </c>
      <c r="S402" s="86">
        <v>2.2029999999999998</v>
      </c>
      <c r="T402" s="86">
        <v>0</v>
      </c>
      <c r="U402" s="86">
        <v>0</v>
      </c>
      <c r="V402" s="86">
        <v>0</v>
      </c>
      <c r="W402" s="86">
        <v>0</v>
      </c>
      <c r="X402" s="86">
        <v>0</v>
      </c>
      <c r="Y402" s="86">
        <v>0</v>
      </c>
      <c r="Z402" s="86">
        <v>0</v>
      </c>
      <c r="AA402" s="86">
        <v>0</v>
      </c>
      <c r="AB402" s="86">
        <v>0</v>
      </c>
      <c r="AC402" s="86">
        <v>0</v>
      </c>
      <c r="AD402" s="86">
        <v>0</v>
      </c>
      <c r="AE402" s="86">
        <v>0</v>
      </c>
      <c r="AF402" s="86">
        <v>0</v>
      </c>
      <c r="AG402" s="86">
        <v>0</v>
      </c>
      <c r="AH402" s="86">
        <v>0</v>
      </c>
      <c r="AI402" s="86">
        <v>0</v>
      </c>
      <c r="AJ402" s="86">
        <v>0</v>
      </c>
      <c r="AK402" s="86">
        <v>0</v>
      </c>
      <c r="AL402" s="86">
        <v>4.3319999999999997E-2</v>
      </c>
      <c r="AM402" s="86">
        <v>0</v>
      </c>
      <c r="AO402" s="86">
        <v>2.28532</v>
      </c>
      <c r="AP402" s="86">
        <v>2.28532</v>
      </c>
      <c r="AQ402" s="86">
        <v>1.444</v>
      </c>
      <c r="AR402" s="86">
        <v>0</v>
      </c>
      <c r="AS402" s="86">
        <v>0</v>
      </c>
      <c r="AT402" s="97">
        <v>0.63185899567675419</v>
      </c>
      <c r="AX402" s="86">
        <v>4.3319999999999997E-2</v>
      </c>
      <c r="AY402" s="86">
        <v>0</v>
      </c>
      <c r="AZ402" s="86">
        <v>0</v>
      </c>
      <c r="BA402" s="86">
        <v>2.2029999999999998</v>
      </c>
      <c r="BC402" s="86">
        <v>2.2029999999999998</v>
      </c>
      <c r="BF402" s="86">
        <v>3.9E-2</v>
      </c>
      <c r="BG402" s="86">
        <v>0</v>
      </c>
      <c r="BH402" s="86">
        <v>2.2029999999999998</v>
      </c>
      <c r="BI402" s="86">
        <v>0</v>
      </c>
      <c r="BJ402" s="86">
        <v>4.3319999999999997E-2</v>
      </c>
      <c r="BK402" s="86">
        <v>0</v>
      </c>
      <c r="BL402" s="86">
        <v>0.46</v>
      </c>
      <c r="BM402" s="86">
        <v>0</v>
      </c>
      <c r="BN402" s="86" t="s">
        <v>6</v>
      </c>
      <c r="BO402" s="86" t="s">
        <v>6</v>
      </c>
      <c r="BP402" s="86">
        <v>2.28532</v>
      </c>
      <c r="BS402" s="98">
        <v>1.706544378905361E-2</v>
      </c>
      <c r="BT402" s="98">
        <v>8.7196541403392076E-3</v>
      </c>
      <c r="BU402" s="98">
        <v>0.97421490207060701</v>
      </c>
      <c r="BV402" s="98">
        <v>0</v>
      </c>
      <c r="BX402" s="98">
        <v>0.99999999999999978</v>
      </c>
    </row>
    <row r="403" spans="1:76" x14ac:dyDescent="0.35">
      <c r="A403" s="96" t="s">
        <v>554</v>
      </c>
      <c r="B403" s="96" t="s">
        <v>571</v>
      </c>
      <c r="C403" s="86">
        <v>0</v>
      </c>
      <c r="D403" s="86">
        <v>0.33500000000000002</v>
      </c>
      <c r="E403" s="86">
        <v>0</v>
      </c>
      <c r="F403" s="86">
        <v>0</v>
      </c>
      <c r="G403" s="86">
        <v>0</v>
      </c>
      <c r="H403" s="86">
        <v>0</v>
      </c>
      <c r="I403" s="86">
        <v>51.915999999999997</v>
      </c>
      <c r="J403" s="86">
        <v>0</v>
      </c>
      <c r="K403" s="86">
        <v>0</v>
      </c>
      <c r="L403" s="86">
        <v>0</v>
      </c>
      <c r="M403" s="86">
        <v>0</v>
      </c>
      <c r="N403" s="86">
        <v>0</v>
      </c>
      <c r="O403" s="86">
        <v>0</v>
      </c>
      <c r="P403" s="86">
        <v>0</v>
      </c>
      <c r="Q403" s="86">
        <v>0</v>
      </c>
      <c r="R403" s="86">
        <v>10.9694</v>
      </c>
      <c r="S403" s="86">
        <v>0</v>
      </c>
      <c r="T403" s="86">
        <v>0</v>
      </c>
      <c r="U403" s="86">
        <v>0</v>
      </c>
      <c r="V403" s="86">
        <v>0</v>
      </c>
      <c r="W403" s="86">
        <v>0</v>
      </c>
      <c r="X403" s="86">
        <v>0</v>
      </c>
      <c r="Y403" s="86">
        <v>0</v>
      </c>
      <c r="Z403" s="86">
        <v>0</v>
      </c>
      <c r="AA403" s="86">
        <v>0</v>
      </c>
      <c r="AB403" s="86">
        <v>0</v>
      </c>
      <c r="AC403" s="86">
        <v>0</v>
      </c>
      <c r="AD403" s="86">
        <v>0</v>
      </c>
      <c r="AE403" s="86">
        <v>0</v>
      </c>
      <c r="AF403" s="86">
        <v>0</v>
      </c>
      <c r="AG403" s="86">
        <v>0</v>
      </c>
      <c r="AH403" s="86">
        <v>0</v>
      </c>
      <c r="AI403" s="86">
        <v>0</v>
      </c>
      <c r="AJ403" s="86">
        <v>2.4969999999999999</v>
      </c>
      <c r="AK403" s="86">
        <v>0</v>
      </c>
      <c r="AL403" s="86">
        <v>2.23</v>
      </c>
      <c r="AM403" s="86">
        <v>0</v>
      </c>
      <c r="AO403" s="86">
        <v>67.947400000000002</v>
      </c>
      <c r="AP403" s="86">
        <v>67.947400000000002</v>
      </c>
      <c r="AQ403" s="86">
        <v>48.496000000000002</v>
      </c>
      <c r="AR403" s="86">
        <v>0</v>
      </c>
      <c r="AS403" s="86">
        <v>0</v>
      </c>
      <c r="AT403" s="97">
        <v>0.71372856062189283</v>
      </c>
      <c r="AX403" s="86">
        <v>2.23</v>
      </c>
      <c r="AY403" s="86">
        <v>0</v>
      </c>
      <c r="AZ403" s="86">
        <v>0</v>
      </c>
      <c r="BA403" s="86">
        <v>10.9694</v>
      </c>
      <c r="BC403" s="86">
        <v>10.9694</v>
      </c>
      <c r="BF403" s="86">
        <v>0.33500000000000002</v>
      </c>
      <c r="BG403" s="86">
        <v>0</v>
      </c>
      <c r="BH403" s="86">
        <v>10.9694</v>
      </c>
      <c r="BI403" s="86">
        <v>54.412999999999997</v>
      </c>
      <c r="BJ403" s="86">
        <v>2.23</v>
      </c>
      <c r="BK403" s="86">
        <v>0</v>
      </c>
      <c r="BL403" s="86">
        <v>0.46</v>
      </c>
      <c r="BM403" s="86">
        <v>0</v>
      </c>
      <c r="BN403" s="86" t="s">
        <v>6</v>
      </c>
      <c r="BO403" s="86" t="s">
        <v>6</v>
      </c>
      <c r="BP403" s="86">
        <v>67.947400000000002</v>
      </c>
      <c r="BS403" s="98">
        <v>4.9302843081560146E-3</v>
      </c>
      <c r="BT403" s="98">
        <v>1.5096972069571463E-2</v>
      </c>
      <c r="BU403" s="98">
        <v>0.17916211657841213</v>
      </c>
      <c r="BV403" s="98">
        <v>0.8008106270438603</v>
      </c>
      <c r="BX403" s="98">
        <v>0.99999999999999989</v>
      </c>
    </row>
    <row r="404" spans="1:76" x14ac:dyDescent="0.35">
      <c r="A404" s="96" t="s">
        <v>554</v>
      </c>
      <c r="B404" s="96" t="s">
        <v>572</v>
      </c>
      <c r="C404" s="86">
        <v>0</v>
      </c>
      <c r="D404" s="86">
        <v>0.26400000000000001</v>
      </c>
      <c r="E404" s="86">
        <v>0</v>
      </c>
      <c r="F404" s="86">
        <v>0</v>
      </c>
      <c r="G404" s="86">
        <v>0</v>
      </c>
      <c r="H404" s="86">
        <v>0</v>
      </c>
      <c r="I404" s="86">
        <v>0</v>
      </c>
      <c r="J404" s="86">
        <v>0</v>
      </c>
      <c r="K404" s="86">
        <v>0</v>
      </c>
      <c r="L404" s="86">
        <v>0</v>
      </c>
      <c r="M404" s="86">
        <v>0</v>
      </c>
      <c r="N404" s="86">
        <v>0</v>
      </c>
      <c r="O404" s="86">
        <v>0</v>
      </c>
      <c r="P404" s="86">
        <v>0</v>
      </c>
      <c r="Q404" s="86">
        <v>0.27800000000000002</v>
      </c>
      <c r="R404" s="86">
        <v>0</v>
      </c>
      <c r="S404" s="86">
        <v>6.93</v>
      </c>
      <c r="T404" s="86">
        <v>0</v>
      </c>
      <c r="U404" s="86">
        <v>0</v>
      </c>
      <c r="V404" s="86">
        <v>0</v>
      </c>
      <c r="W404" s="86">
        <v>0</v>
      </c>
      <c r="X404" s="86">
        <v>0</v>
      </c>
      <c r="Y404" s="86">
        <v>0</v>
      </c>
      <c r="Z404" s="86">
        <v>0</v>
      </c>
      <c r="AA404" s="86">
        <v>0</v>
      </c>
      <c r="AB404" s="86">
        <v>0</v>
      </c>
      <c r="AC404" s="86">
        <v>0</v>
      </c>
      <c r="AD404" s="86">
        <v>0</v>
      </c>
      <c r="AE404" s="86">
        <v>0</v>
      </c>
      <c r="AF404" s="86">
        <v>0</v>
      </c>
      <c r="AG404" s="86">
        <v>0</v>
      </c>
      <c r="AH404" s="86">
        <v>0</v>
      </c>
      <c r="AI404" s="86">
        <v>0</v>
      </c>
      <c r="AJ404" s="86">
        <v>0</v>
      </c>
      <c r="AK404" s="86">
        <v>0</v>
      </c>
      <c r="AL404" s="86">
        <v>9.1999999999999998E-2</v>
      </c>
      <c r="AM404" s="86">
        <v>0</v>
      </c>
      <c r="AO404" s="86">
        <v>7.5639999999999992</v>
      </c>
      <c r="AP404" s="86">
        <v>7.5639999999999992</v>
      </c>
      <c r="AQ404" s="86">
        <v>6.2110000000000003</v>
      </c>
      <c r="AR404" s="86">
        <v>0</v>
      </c>
      <c r="AS404" s="86">
        <v>0</v>
      </c>
      <c r="AT404" s="97">
        <v>0.82112638815441574</v>
      </c>
      <c r="AX404" s="86">
        <v>9.1999999999999998E-2</v>
      </c>
      <c r="AY404" s="86">
        <v>0</v>
      </c>
      <c r="AZ404" s="86">
        <v>0.27800000000000002</v>
      </c>
      <c r="BA404" s="86">
        <v>6.93</v>
      </c>
      <c r="BC404" s="86">
        <v>7.2080000000000002</v>
      </c>
      <c r="BF404" s="86">
        <v>0.26400000000000001</v>
      </c>
      <c r="BG404" s="86">
        <v>0</v>
      </c>
      <c r="BH404" s="86">
        <v>7.2080000000000002</v>
      </c>
      <c r="BI404" s="86">
        <v>0</v>
      </c>
      <c r="BJ404" s="86">
        <v>9.1999999999999998E-2</v>
      </c>
      <c r="BK404" s="86">
        <v>0</v>
      </c>
      <c r="BL404" s="86">
        <v>0.46</v>
      </c>
      <c r="BM404" s="86">
        <v>0</v>
      </c>
      <c r="BN404" s="86" t="s">
        <v>6</v>
      </c>
      <c r="BO404" s="86" t="s">
        <v>6</v>
      </c>
      <c r="BP404" s="86">
        <v>7.5640000000000001</v>
      </c>
      <c r="BS404" s="98">
        <v>3.4902168164992066E-2</v>
      </c>
      <c r="BT404" s="98">
        <v>5.5949233209941834E-3</v>
      </c>
      <c r="BU404" s="98">
        <v>0.95950290851401376</v>
      </c>
      <c r="BV404" s="98">
        <v>0</v>
      </c>
      <c r="BX404" s="98">
        <v>1</v>
      </c>
    </row>
    <row r="405" spans="1:76" x14ac:dyDescent="0.35">
      <c r="A405" s="96" t="s">
        <v>554</v>
      </c>
      <c r="B405" s="96" t="s">
        <v>573</v>
      </c>
      <c r="C405" s="86">
        <v>0</v>
      </c>
      <c r="D405" s="86">
        <v>0.58299999999999996</v>
      </c>
      <c r="E405" s="86">
        <v>0</v>
      </c>
      <c r="F405" s="86">
        <v>0</v>
      </c>
      <c r="G405" s="86">
        <v>0</v>
      </c>
      <c r="H405" s="86">
        <v>0</v>
      </c>
      <c r="I405" s="86">
        <v>0</v>
      </c>
      <c r="J405" s="86">
        <v>0</v>
      </c>
      <c r="K405" s="86">
        <v>0</v>
      </c>
      <c r="L405" s="86">
        <v>0</v>
      </c>
      <c r="M405" s="86">
        <v>19.420000000000002</v>
      </c>
      <c r="N405" s="86">
        <v>0</v>
      </c>
      <c r="O405" s="86">
        <v>0</v>
      </c>
      <c r="P405" s="86">
        <v>1.399</v>
      </c>
      <c r="Q405" s="86">
        <v>8.4459999999999997</v>
      </c>
      <c r="R405" s="86">
        <v>0</v>
      </c>
      <c r="S405" s="86">
        <v>0</v>
      </c>
      <c r="T405" s="86">
        <v>0</v>
      </c>
      <c r="U405" s="86">
        <v>0</v>
      </c>
      <c r="V405" s="86">
        <v>0</v>
      </c>
      <c r="W405" s="86">
        <v>0</v>
      </c>
      <c r="X405" s="86">
        <v>0</v>
      </c>
      <c r="Y405" s="86">
        <v>0</v>
      </c>
      <c r="Z405" s="86">
        <v>0</v>
      </c>
      <c r="AA405" s="86">
        <v>0</v>
      </c>
      <c r="AB405" s="86">
        <v>0</v>
      </c>
      <c r="AC405" s="86">
        <v>0</v>
      </c>
      <c r="AD405" s="86">
        <v>0</v>
      </c>
      <c r="AE405" s="86">
        <v>0</v>
      </c>
      <c r="AF405" s="86">
        <v>0</v>
      </c>
      <c r="AG405" s="86">
        <v>0</v>
      </c>
      <c r="AH405" s="86">
        <v>0</v>
      </c>
      <c r="AI405" s="86">
        <v>5.5910000000000002</v>
      </c>
      <c r="AJ405" s="86">
        <v>0</v>
      </c>
      <c r="AK405" s="86">
        <v>0</v>
      </c>
      <c r="AL405" s="86">
        <v>1.9E-2</v>
      </c>
      <c r="AM405" s="86">
        <v>0</v>
      </c>
      <c r="AO405" s="86">
        <v>35.457999999999998</v>
      </c>
      <c r="AP405" s="86">
        <v>35.457999999999998</v>
      </c>
      <c r="AQ405" s="86">
        <v>30.545999999999999</v>
      </c>
      <c r="AR405" s="86">
        <v>0</v>
      </c>
      <c r="AS405" s="86">
        <v>0</v>
      </c>
      <c r="AT405" s="97">
        <v>0.86146990806024026</v>
      </c>
      <c r="AX405" s="86">
        <v>1.9E-2</v>
      </c>
      <c r="AY405" s="86">
        <v>0</v>
      </c>
      <c r="AZ405" s="86">
        <v>29.265000000000001</v>
      </c>
      <c r="BA405" s="86">
        <v>0</v>
      </c>
      <c r="BC405" s="86">
        <v>29.265000000000001</v>
      </c>
      <c r="BF405" s="86">
        <v>0.58299999999999996</v>
      </c>
      <c r="BG405" s="86">
        <v>0</v>
      </c>
      <c r="BH405" s="86">
        <v>29.265000000000001</v>
      </c>
      <c r="BI405" s="86">
        <v>5.5910000000000002</v>
      </c>
      <c r="BJ405" s="86">
        <v>1.9E-2</v>
      </c>
      <c r="BK405" s="86">
        <v>0</v>
      </c>
      <c r="BL405" s="86">
        <v>0.46</v>
      </c>
      <c r="BM405" s="86">
        <v>0</v>
      </c>
      <c r="BN405" s="86" t="s">
        <v>6</v>
      </c>
      <c r="BO405" s="86" t="s">
        <v>6</v>
      </c>
      <c r="BP405" s="86">
        <v>35.457999999999998</v>
      </c>
      <c r="BS405" s="98">
        <v>1.6441987703762196E-2</v>
      </c>
      <c r="BT405" s="98">
        <v>2.4648880365502849E-4</v>
      </c>
      <c r="BU405" s="98">
        <v>0.82563201534209485</v>
      </c>
      <c r="BV405" s="98">
        <v>0.15767950815048792</v>
      </c>
      <c r="BX405" s="98">
        <v>1</v>
      </c>
    </row>
    <row r="406" spans="1:76" x14ac:dyDescent="0.35">
      <c r="A406" s="96" t="s">
        <v>554</v>
      </c>
      <c r="B406" s="96" t="s">
        <v>574</v>
      </c>
      <c r="C406" s="86">
        <v>0</v>
      </c>
      <c r="D406" s="86">
        <v>0.18</v>
      </c>
      <c r="E406" s="86">
        <v>0</v>
      </c>
      <c r="F406" s="86">
        <v>0</v>
      </c>
      <c r="G406" s="86">
        <v>0</v>
      </c>
      <c r="H406" s="86">
        <v>0</v>
      </c>
      <c r="I406" s="86">
        <v>0</v>
      </c>
      <c r="J406" s="86">
        <v>0</v>
      </c>
      <c r="K406" s="86">
        <v>0</v>
      </c>
      <c r="L406" s="86">
        <v>0</v>
      </c>
      <c r="M406" s="86">
        <v>0</v>
      </c>
      <c r="N406" s="86">
        <v>0</v>
      </c>
      <c r="O406" s="86">
        <v>0</v>
      </c>
      <c r="P406" s="86">
        <v>0</v>
      </c>
      <c r="Q406" s="86">
        <v>3.2360000000000002</v>
      </c>
      <c r="R406" s="86">
        <v>0</v>
      </c>
      <c r="S406" s="86">
        <v>0</v>
      </c>
      <c r="T406" s="86">
        <v>0</v>
      </c>
      <c r="U406" s="86">
        <v>0</v>
      </c>
      <c r="V406" s="86">
        <v>0</v>
      </c>
      <c r="W406" s="86">
        <v>0</v>
      </c>
      <c r="X406" s="86">
        <v>0</v>
      </c>
      <c r="Y406" s="86">
        <v>0</v>
      </c>
      <c r="Z406" s="86">
        <v>0</v>
      </c>
      <c r="AA406" s="86">
        <v>0</v>
      </c>
      <c r="AB406" s="86">
        <v>0</v>
      </c>
      <c r="AC406" s="86">
        <v>0</v>
      </c>
      <c r="AD406" s="86">
        <v>0</v>
      </c>
      <c r="AE406" s="86">
        <v>0</v>
      </c>
      <c r="AF406" s="86">
        <v>0</v>
      </c>
      <c r="AG406" s="86">
        <v>0</v>
      </c>
      <c r="AH406" s="86">
        <v>0</v>
      </c>
      <c r="AI406" s="86">
        <v>0</v>
      </c>
      <c r="AJ406" s="86">
        <v>0</v>
      </c>
      <c r="AK406" s="86">
        <v>0</v>
      </c>
      <c r="AL406" s="86">
        <v>4.5999999999999999E-2</v>
      </c>
      <c r="AM406" s="86">
        <v>0</v>
      </c>
      <c r="AO406" s="86">
        <v>3.4620000000000002</v>
      </c>
      <c r="AP406" s="86">
        <v>3.4620000000000002</v>
      </c>
      <c r="AQ406" s="86">
        <v>1.9219999999999999</v>
      </c>
      <c r="AR406" s="86">
        <v>0</v>
      </c>
      <c r="AS406" s="86">
        <v>0</v>
      </c>
      <c r="AT406" s="97">
        <v>0.55517042172154818</v>
      </c>
      <c r="AX406" s="86">
        <v>4.5999999999999999E-2</v>
      </c>
      <c r="AY406" s="86">
        <v>0</v>
      </c>
      <c r="AZ406" s="86">
        <v>3.2360000000000002</v>
      </c>
      <c r="BA406" s="86">
        <v>0</v>
      </c>
      <c r="BC406" s="86">
        <v>3.2360000000000002</v>
      </c>
      <c r="BF406" s="86">
        <v>0.18</v>
      </c>
      <c r="BG406" s="86">
        <v>0</v>
      </c>
      <c r="BH406" s="86">
        <v>3.2360000000000002</v>
      </c>
      <c r="BI406" s="86">
        <v>0</v>
      </c>
      <c r="BJ406" s="86">
        <v>4.5999999999999999E-2</v>
      </c>
      <c r="BK406" s="86">
        <v>0</v>
      </c>
      <c r="BL406" s="86">
        <v>0.46</v>
      </c>
      <c r="BM406" s="86">
        <v>0</v>
      </c>
      <c r="BN406" s="86" t="s">
        <v>6</v>
      </c>
      <c r="BO406" s="86" t="s">
        <v>6</v>
      </c>
      <c r="BP406" s="86">
        <v>3.4620000000000002</v>
      </c>
      <c r="BS406" s="98">
        <v>5.1993067590987867E-2</v>
      </c>
      <c r="BT406" s="98">
        <v>6.1120739456961299E-3</v>
      </c>
      <c r="BU406" s="98">
        <v>0.94189485846331611</v>
      </c>
      <c r="BV406" s="98">
        <v>0</v>
      </c>
      <c r="BX406" s="98">
        <v>1</v>
      </c>
    </row>
    <row r="407" spans="1:76" x14ac:dyDescent="0.35">
      <c r="A407" s="96" t="s">
        <v>576</v>
      </c>
      <c r="B407" s="96" t="s">
        <v>577</v>
      </c>
      <c r="C407" s="86">
        <v>0</v>
      </c>
      <c r="D407" s="86">
        <v>3.1E-2</v>
      </c>
      <c r="E407" s="86">
        <v>0</v>
      </c>
      <c r="F407" s="86">
        <v>0</v>
      </c>
      <c r="G407" s="86">
        <v>0</v>
      </c>
      <c r="H407" s="86">
        <v>0</v>
      </c>
      <c r="I407" s="86">
        <v>0</v>
      </c>
      <c r="J407" s="86">
        <v>0</v>
      </c>
      <c r="K407" s="86">
        <v>0</v>
      </c>
      <c r="L407" s="86">
        <v>0</v>
      </c>
      <c r="M407" s="86">
        <v>0</v>
      </c>
      <c r="N407" s="86">
        <v>0</v>
      </c>
      <c r="O407" s="86">
        <v>0</v>
      </c>
      <c r="P407" s="86">
        <v>0</v>
      </c>
      <c r="Q407" s="86">
        <v>0</v>
      </c>
      <c r="R407" s="86">
        <v>2.3170000000000002</v>
      </c>
      <c r="S407" s="86">
        <v>0</v>
      </c>
      <c r="T407" s="86">
        <v>0</v>
      </c>
      <c r="U407" s="86">
        <v>0</v>
      </c>
      <c r="V407" s="86">
        <v>0</v>
      </c>
      <c r="W407" s="86">
        <v>0</v>
      </c>
      <c r="X407" s="86">
        <v>0</v>
      </c>
      <c r="Y407" s="86">
        <v>0</v>
      </c>
      <c r="Z407" s="86">
        <v>0</v>
      </c>
      <c r="AA407" s="86">
        <v>0</v>
      </c>
      <c r="AB407" s="86">
        <v>0</v>
      </c>
      <c r="AC407" s="86">
        <v>0</v>
      </c>
      <c r="AD407" s="86">
        <v>0</v>
      </c>
      <c r="AE407" s="86">
        <v>0</v>
      </c>
      <c r="AF407" s="86">
        <v>0</v>
      </c>
      <c r="AG407" s="86">
        <v>0</v>
      </c>
      <c r="AH407" s="86">
        <v>0</v>
      </c>
      <c r="AI407" s="86">
        <v>0</v>
      </c>
      <c r="AJ407" s="86">
        <v>0</v>
      </c>
      <c r="AK407" s="86">
        <v>0</v>
      </c>
      <c r="AL407" s="86">
        <v>5.0520000000000002E-2</v>
      </c>
      <c r="AM407" s="86">
        <v>0</v>
      </c>
      <c r="AO407" s="86">
        <v>2.3985200000000004</v>
      </c>
      <c r="AP407" s="86">
        <v>2.3985200000000004</v>
      </c>
      <c r="AQ407" s="86">
        <v>1.6839999999999999</v>
      </c>
      <c r="AR407" s="86">
        <v>0</v>
      </c>
      <c r="AS407" s="86">
        <v>0</v>
      </c>
      <c r="AT407" s="97">
        <v>0.70209962810399729</v>
      </c>
      <c r="AX407" s="86">
        <v>5.0520000000000002E-2</v>
      </c>
      <c r="AY407" s="86">
        <v>0</v>
      </c>
      <c r="AZ407" s="86">
        <v>0</v>
      </c>
      <c r="BA407" s="86">
        <v>2.3170000000000002</v>
      </c>
      <c r="BC407" s="86">
        <v>2.3170000000000002</v>
      </c>
      <c r="BF407" s="86">
        <v>3.1E-2</v>
      </c>
      <c r="BG407" s="86">
        <v>0</v>
      </c>
      <c r="BH407" s="86">
        <v>2.3170000000000002</v>
      </c>
      <c r="BI407" s="86">
        <v>0</v>
      </c>
      <c r="BJ407" s="86">
        <v>5.0520000000000002E-2</v>
      </c>
      <c r="BK407" s="86">
        <v>0</v>
      </c>
      <c r="BL407" s="86">
        <v>0</v>
      </c>
      <c r="BM407" s="86">
        <v>0</v>
      </c>
      <c r="BN407" s="86" t="s">
        <v>6</v>
      </c>
      <c r="BO407" s="86" t="s">
        <v>6</v>
      </c>
      <c r="BP407" s="86">
        <v>2.3985200000000004</v>
      </c>
      <c r="BS407" s="98">
        <v>1.2924636859396625E-2</v>
      </c>
      <c r="BT407" s="98">
        <v>0</v>
      </c>
      <c r="BU407" s="98">
        <v>0.98707536314060329</v>
      </c>
      <c r="BV407" s="98">
        <v>0</v>
      </c>
      <c r="BX407" s="98">
        <v>0.99999999999999989</v>
      </c>
    </row>
    <row r="408" spans="1:76" x14ac:dyDescent="0.35">
      <c r="A408" s="96" t="s">
        <v>576</v>
      </c>
      <c r="B408" s="96" t="s">
        <v>578</v>
      </c>
      <c r="C408" s="86">
        <v>0</v>
      </c>
      <c r="D408" s="86">
        <v>6.5100000000000005E-2</v>
      </c>
      <c r="E408" s="86">
        <v>0</v>
      </c>
      <c r="F408" s="86">
        <v>0</v>
      </c>
      <c r="G408" s="86">
        <v>0</v>
      </c>
      <c r="H408" s="86">
        <v>0</v>
      </c>
      <c r="I408" s="86">
        <v>0</v>
      </c>
      <c r="J408" s="86">
        <v>0</v>
      </c>
      <c r="K408" s="86">
        <v>0</v>
      </c>
      <c r="L408" s="86">
        <v>0</v>
      </c>
      <c r="M408" s="86">
        <v>0</v>
      </c>
      <c r="N408" s="86">
        <v>0</v>
      </c>
      <c r="O408" s="86">
        <v>0</v>
      </c>
      <c r="P408" s="86">
        <v>0</v>
      </c>
      <c r="Q408" s="86">
        <v>0</v>
      </c>
      <c r="R408" s="86">
        <v>5.0629999999999997</v>
      </c>
      <c r="S408" s="86">
        <v>0</v>
      </c>
      <c r="T408" s="86">
        <v>0</v>
      </c>
      <c r="U408" s="86">
        <v>0</v>
      </c>
      <c r="V408" s="86">
        <v>0</v>
      </c>
      <c r="W408" s="86">
        <v>0</v>
      </c>
      <c r="X408" s="86">
        <v>0</v>
      </c>
      <c r="Y408" s="86">
        <v>0</v>
      </c>
      <c r="Z408" s="86">
        <v>0</v>
      </c>
      <c r="AA408" s="86">
        <v>0</v>
      </c>
      <c r="AB408" s="86">
        <v>0</v>
      </c>
      <c r="AC408" s="86">
        <v>0</v>
      </c>
      <c r="AD408" s="86">
        <v>0</v>
      </c>
      <c r="AE408" s="86">
        <v>0</v>
      </c>
      <c r="AF408" s="86">
        <v>0</v>
      </c>
      <c r="AG408" s="86">
        <v>0</v>
      </c>
      <c r="AH408" s="86">
        <v>0</v>
      </c>
      <c r="AI408" s="86">
        <v>0</v>
      </c>
      <c r="AJ408" s="86">
        <v>0</v>
      </c>
      <c r="AK408" s="86">
        <v>0</v>
      </c>
      <c r="AL408" s="86">
        <v>0.11289</v>
      </c>
      <c r="AM408" s="86">
        <v>0</v>
      </c>
      <c r="AO408" s="86">
        <v>5.24099</v>
      </c>
      <c r="AP408" s="86">
        <v>5.24099</v>
      </c>
      <c r="AQ408" s="86">
        <v>3.7629999999999999</v>
      </c>
      <c r="AR408" s="86">
        <v>0</v>
      </c>
      <c r="AS408" s="86">
        <v>0</v>
      </c>
      <c r="AT408" s="97">
        <v>0.71799411943163405</v>
      </c>
      <c r="AX408" s="86">
        <v>0.11289</v>
      </c>
      <c r="AY408" s="86">
        <v>0</v>
      </c>
      <c r="AZ408" s="86">
        <v>0</v>
      </c>
      <c r="BA408" s="86">
        <v>5.0629999999999997</v>
      </c>
      <c r="BC408" s="86">
        <v>5.0629999999999997</v>
      </c>
      <c r="BF408" s="86">
        <v>6.5100000000000005E-2</v>
      </c>
      <c r="BG408" s="86">
        <v>0</v>
      </c>
      <c r="BH408" s="86">
        <v>5.0629999999999997</v>
      </c>
      <c r="BI408" s="86">
        <v>0</v>
      </c>
      <c r="BJ408" s="86">
        <v>0.11289</v>
      </c>
      <c r="BK408" s="86">
        <v>0</v>
      </c>
      <c r="BL408" s="86">
        <v>0</v>
      </c>
      <c r="BM408" s="86">
        <v>0</v>
      </c>
      <c r="BN408" s="86" t="s">
        <v>6</v>
      </c>
      <c r="BO408" s="86" t="s">
        <v>6</v>
      </c>
      <c r="BP408" s="86">
        <v>5.24099</v>
      </c>
      <c r="BS408" s="98">
        <v>1.2421317346531858E-2</v>
      </c>
      <c r="BT408" s="98">
        <v>0</v>
      </c>
      <c r="BU408" s="98">
        <v>0.98757868265346815</v>
      </c>
      <c r="BV408" s="98">
        <v>0</v>
      </c>
      <c r="BX408" s="98">
        <v>1</v>
      </c>
    </row>
    <row r="409" spans="1:76" x14ac:dyDescent="0.35">
      <c r="A409" s="96" t="s">
        <v>576</v>
      </c>
      <c r="B409" s="96" t="s">
        <v>579</v>
      </c>
      <c r="C409" s="86">
        <v>0</v>
      </c>
      <c r="D409" s="86">
        <v>1.9E-2</v>
      </c>
      <c r="E409" s="86">
        <v>0</v>
      </c>
      <c r="F409" s="86">
        <v>0</v>
      </c>
      <c r="G409" s="86">
        <v>0</v>
      </c>
      <c r="H409" s="86">
        <v>0</v>
      </c>
      <c r="I409" s="86">
        <v>0</v>
      </c>
      <c r="J409" s="86">
        <v>0</v>
      </c>
      <c r="K409" s="86">
        <v>0</v>
      </c>
      <c r="L409" s="86">
        <v>0</v>
      </c>
      <c r="M409" s="86">
        <v>0</v>
      </c>
      <c r="N409" s="86">
        <v>0</v>
      </c>
      <c r="O409" s="86">
        <v>0</v>
      </c>
      <c r="P409" s="86">
        <v>0</v>
      </c>
      <c r="Q409" s="86">
        <v>0</v>
      </c>
      <c r="R409" s="86">
        <v>4.8490000000000002</v>
      </c>
      <c r="S409" s="86">
        <v>0</v>
      </c>
      <c r="T409" s="86">
        <v>0</v>
      </c>
      <c r="U409" s="86">
        <v>0</v>
      </c>
      <c r="V409" s="86">
        <v>0</v>
      </c>
      <c r="W409" s="86">
        <v>0</v>
      </c>
      <c r="X409" s="86">
        <v>0</v>
      </c>
      <c r="Y409" s="86">
        <v>0</v>
      </c>
      <c r="Z409" s="86">
        <v>0</v>
      </c>
      <c r="AA409" s="86">
        <v>0</v>
      </c>
      <c r="AB409" s="86">
        <v>0</v>
      </c>
      <c r="AC409" s="86">
        <v>0</v>
      </c>
      <c r="AD409" s="86">
        <v>0</v>
      </c>
      <c r="AE409" s="86">
        <v>0</v>
      </c>
      <c r="AF409" s="86">
        <v>0</v>
      </c>
      <c r="AG409" s="86">
        <v>0</v>
      </c>
      <c r="AH409" s="86">
        <v>0</v>
      </c>
      <c r="AI409" s="86">
        <v>0</v>
      </c>
      <c r="AJ409" s="86">
        <v>0</v>
      </c>
      <c r="AK409" s="86">
        <v>0</v>
      </c>
      <c r="AL409" s="86">
        <v>0.10272000000000001</v>
      </c>
      <c r="AM409" s="86">
        <v>0</v>
      </c>
      <c r="AO409" s="86">
        <v>4.97072</v>
      </c>
      <c r="AP409" s="86">
        <v>4.97072</v>
      </c>
      <c r="AQ409" s="86">
        <v>3.4239999999999999</v>
      </c>
      <c r="AR409" s="86">
        <v>0</v>
      </c>
      <c r="AS409" s="86">
        <v>0</v>
      </c>
      <c r="AT409" s="97">
        <v>0.68883381079602146</v>
      </c>
      <c r="AX409" s="86">
        <v>0.10272000000000001</v>
      </c>
      <c r="AY409" s="86">
        <v>0</v>
      </c>
      <c r="AZ409" s="86">
        <v>0</v>
      </c>
      <c r="BA409" s="86">
        <v>4.8490000000000002</v>
      </c>
      <c r="BC409" s="86">
        <v>4.8490000000000002</v>
      </c>
      <c r="BF409" s="86">
        <v>1.9E-2</v>
      </c>
      <c r="BG409" s="86">
        <v>0</v>
      </c>
      <c r="BH409" s="86">
        <v>4.8490000000000002</v>
      </c>
      <c r="BI409" s="86">
        <v>0</v>
      </c>
      <c r="BJ409" s="86">
        <v>0.10272000000000001</v>
      </c>
      <c r="BK409" s="86">
        <v>0</v>
      </c>
      <c r="BL409" s="86">
        <v>0</v>
      </c>
      <c r="BM409" s="86">
        <v>0</v>
      </c>
      <c r="BN409" s="86" t="s">
        <v>6</v>
      </c>
      <c r="BO409" s="86" t="s">
        <v>6</v>
      </c>
      <c r="BP409" s="86">
        <v>4.97072</v>
      </c>
      <c r="BS409" s="98">
        <v>3.8223838800012875E-3</v>
      </c>
      <c r="BT409" s="98">
        <v>0</v>
      </c>
      <c r="BU409" s="98">
        <v>0.99617761611999867</v>
      </c>
      <c r="BV409" s="98">
        <v>0</v>
      </c>
      <c r="BX409" s="98">
        <v>1</v>
      </c>
    </row>
    <row r="410" spans="1:76" x14ac:dyDescent="0.35">
      <c r="A410" s="96" t="s">
        <v>576</v>
      </c>
      <c r="B410" s="96" t="s">
        <v>580</v>
      </c>
      <c r="C410" s="86">
        <v>0</v>
      </c>
      <c r="D410" s="86">
        <v>1.4999999999999999E-2</v>
      </c>
      <c r="E410" s="86">
        <v>0</v>
      </c>
      <c r="F410" s="86">
        <v>0</v>
      </c>
      <c r="G410" s="86">
        <v>0</v>
      </c>
      <c r="H410" s="86">
        <v>0</v>
      </c>
      <c r="I410" s="86">
        <v>0</v>
      </c>
      <c r="J410" s="86">
        <v>0</v>
      </c>
      <c r="K410" s="86">
        <v>0</v>
      </c>
      <c r="L410" s="86">
        <v>0</v>
      </c>
      <c r="M410" s="86">
        <v>0</v>
      </c>
      <c r="N410" s="86">
        <v>0</v>
      </c>
      <c r="O410" s="86">
        <v>0</v>
      </c>
      <c r="P410" s="86">
        <v>0</v>
      </c>
      <c r="Q410" s="86">
        <v>0</v>
      </c>
      <c r="R410" s="86">
        <v>0.81</v>
      </c>
      <c r="S410" s="86">
        <v>0</v>
      </c>
      <c r="T410" s="86">
        <v>0</v>
      </c>
      <c r="U410" s="86">
        <v>0</v>
      </c>
      <c r="V410" s="86">
        <v>0</v>
      </c>
      <c r="W410" s="86">
        <v>0</v>
      </c>
      <c r="X410" s="86">
        <v>0</v>
      </c>
      <c r="Y410" s="86">
        <v>0</v>
      </c>
      <c r="Z410" s="86">
        <v>0</v>
      </c>
      <c r="AA410" s="86">
        <v>0</v>
      </c>
      <c r="AB410" s="86">
        <v>0</v>
      </c>
      <c r="AC410" s="86">
        <v>0</v>
      </c>
      <c r="AD410" s="86">
        <v>0</v>
      </c>
      <c r="AE410" s="86">
        <v>0</v>
      </c>
      <c r="AF410" s="86">
        <v>0</v>
      </c>
      <c r="AG410" s="86">
        <v>0</v>
      </c>
      <c r="AH410" s="86">
        <v>0</v>
      </c>
      <c r="AI410" s="86">
        <v>0</v>
      </c>
      <c r="AJ410" s="86">
        <v>0</v>
      </c>
      <c r="AK410" s="86">
        <v>0</v>
      </c>
      <c r="AL410" s="86">
        <v>1.9709999999999998E-2</v>
      </c>
      <c r="AM410" s="86">
        <v>0</v>
      </c>
      <c r="AO410" s="86">
        <v>0.84471000000000007</v>
      </c>
      <c r="AP410" s="86">
        <v>0.84471000000000007</v>
      </c>
      <c r="AQ410" s="86">
        <v>0.65700000000000003</v>
      </c>
      <c r="AR410" s="86">
        <v>0</v>
      </c>
      <c r="AS410" s="86">
        <v>0</v>
      </c>
      <c r="AT410" s="97">
        <v>0.77778172390524558</v>
      </c>
      <c r="AX410" s="86">
        <v>1.9709999999999998E-2</v>
      </c>
      <c r="AY410" s="86">
        <v>0</v>
      </c>
      <c r="AZ410" s="86">
        <v>0</v>
      </c>
      <c r="BA410" s="86">
        <v>0.81</v>
      </c>
      <c r="BC410" s="86">
        <v>0.81</v>
      </c>
      <c r="BF410" s="86">
        <v>1.4999999999999999E-2</v>
      </c>
      <c r="BG410" s="86">
        <v>0</v>
      </c>
      <c r="BH410" s="86">
        <v>0.81</v>
      </c>
      <c r="BI410" s="86">
        <v>0</v>
      </c>
      <c r="BJ410" s="86">
        <v>1.9709999999999998E-2</v>
      </c>
      <c r="BK410" s="86">
        <v>0</v>
      </c>
      <c r="BL410" s="86">
        <v>0</v>
      </c>
      <c r="BM410" s="86">
        <v>0</v>
      </c>
      <c r="BN410" s="86" t="s">
        <v>6</v>
      </c>
      <c r="BO410" s="86" t="s">
        <v>6</v>
      </c>
      <c r="BP410" s="86">
        <v>0.84471000000000007</v>
      </c>
      <c r="BS410" s="98">
        <v>1.7757573605142591E-2</v>
      </c>
      <c r="BT410" s="98">
        <v>0</v>
      </c>
      <c r="BU410" s="98">
        <v>0.98224242639485737</v>
      </c>
      <c r="BV410" s="98">
        <v>0</v>
      </c>
      <c r="BX410" s="98">
        <v>1</v>
      </c>
    </row>
    <row r="411" spans="1:76" x14ac:dyDescent="0.35">
      <c r="A411" s="96" t="s">
        <v>576</v>
      </c>
      <c r="B411" s="96" t="s">
        <v>581</v>
      </c>
      <c r="C411" s="86">
        <v>0</v>
      </c>
      <c r="D411" s="86">
        <v>1.7999999999999999E-2</v>
      </c>
      <c r="E411" s="86">
        <v>0</v>
      </c>
      <c r="F411" s="86">
        <v>0</v>
      </c>
      <c r="G411" s="86">
        <v>0</v>
      </c>
      <c r="H411" s="86">
        <v>0</v>
      </c>
      <c r="I411" s="86">
        <v>0</v>
      </c>
      <c r="J411" s="86">
        <v>0</v>
      </c>
      <c r="K411" s="86">
        <v>0</v>
      </c>
      <c r="L411" s="86">
        <v>0</v>
      </c>
      <c r="M411" s="86">
        <v>0</v>
      </c>
      <c r="N411" s="86">
        <v>0</v>
      </c>
      <c r="O411" s="86">
        <v>0</v>
      </c>
      <c r="P411" s="86">
        <v>0</v>
      </c>
      <c r="Q411" s="86">
        <v>13.44</v>
      </c>
      <c r="R411" s="86">
        <v>0</v>
      </c>
      <c r="S411" s="86">
        <v>0</v>
      </c>
      <c r="T411" s="86">
        <v>0</v>
      </c>
      <c r="U411" s="86">
        <v>0</v>
      </c>
      <c r="V411" s="86">
        <v>0</v>
      </c>
      <c r="W411" s="86">
        <v>0</v>
      </c>
      <c r="X411" s="86">
        <v>0</v>
      </c>
      <c r="Y411" s="86">
        <v>0</v>
      </c>
      <c r="Z411" s="86">
        <v>0</v>
      </c>
      <c r="AA411" s="86">
        <v>0</v>
      </c>
      <c r="AB411" s="86">
        <v>0</v>
      </c>
      <c r="AC411" s="86">
        <v>0</v>
      </c>
      <c r="AD411" s="86">
        <v>0</v>
      </c>
      <c r="AE411" s="86">
        <v>0</v>
      </c>
      <c r="AF411" s="86">
        <v>0</v>
      </c>
      <c r="AG411" s="86">
        <v>0</v>
      </c>
      <c r="AH411" s="86">
        <v>0</v>
      </c>
      <c r="AI411" s="86">
        <v>0</v>
      </c>
      <c r="AJ411" s="86">
        <v>0</v>
      </c>
      <c r="AK411" s="86">
        <v>0</v>
      </c>
      <c r="AL411" s="86">
        <v>0.28059000000000001</v>
      </c>
      <c r="AM411" s="86">
        <v>0</v>
      </c>
      <c r="AO411" s="86">
        <v>13.73859</v>
      </c>
      <c r="AP411" s="86">
        <v>13.73859</v>
      </c>
      <c r="AQ411" s="86">
        <v>9.3529999999999998</v>
      </c>
      <c r="AR411" s="86">
        <v>0</v>
      </c>
      <c r="AS411" s="86">
        <v>0</v>
      </c>
      <c r="AT411" s="97">
        <v>0.6807831080190907</v>
      </c>
      <c r="AX411" s="86">
        <v>0.28059000000000001</v>
      </c>
      <c r="AY411" s="86">
        <v>0</v>
      </c>
      <c r="AZ411" s="86">
        <v>13.44</v>
      </c>
      <c r="BA411" s="86">
        <v>0</v>
      </c>
      <c r="BC411" s="86">
        <v>13.44</v>
      </c>
      <c r="BF411" s="86">
        <v>1.7999999999999999E-2</v>
      </c>
      <c r="BG411" s="86">
        <v>0</v>
      </c>
      <c r="BH411" s="86">
        <v>13.44</v>
      </c>
      <c r="BI411" s="86">
        <v>0</v>
      </c>
      <c r="BJ411" s="86">
        <v>0.28059000000000001</v>
      </c>
      <c r="BK411" s="86">
        <v>0</v>
      </c>
      <c r="BL411" s="86">
        <v>0</v>
      </c>
      <c r="BM411" s="86">
        <v>0</v>
      </c>
      <c r="BN411" s="86" t="s">
        <v>6</v>
      </c>
      <c r="BO411" s="86" t="s">
        <v>6</v>
      </c>
      <c r="BP411" s="86">
        <v>13.73859</v>
      </c>
      <c r="BS411" s="98">
        <v>1.3101781187152392E-3</v>
      </c>
      <c r="BT411" s="98">
        <v>0</v>
      </c>
      <c r="BU411" s="98">
        <v>0.99868982188128474</v>
      </c>
      <c r="BV411" s="98">
        <v>0</v>
      </c>
      <c r="BX411" s="98">
        <v>1</v>
      </c>
    </row>
    <row r="412" spans="1:76" x14ac:dyDescent="0.35">
      <c r="A412" s="96" t="s">
        <v>576</v>
      </c>
      <c r="B412" s="96" t="s">
        <v>582</v>
      </c>
      <c r="C412" s="86">
        <v>0</v>
      </c>
      <c r="D412" s="86">
        <v>8.9999999999999993E-3</v>
      </c>
      <c r="E412" s="86">
        <v>0</v>
      </c>
      <c r="F412" s="86">
        <v>0</v>
      </c>
      <c r="G412" s="86">
        <v>0</v>
      </c>
      <c r="H412" s="86">
        <v>0.17799999999999999</v>
      </c>
      <c r="I412" s="86">
        <v>0</v>
      </c>
      <c r="J412" s="86">
        <v>0.86799999999999999</v>
      </c>
      <c r="K412" s="86">
        <v>0</v>
      </c>
      <c r="L412" s="86">
        <v>0</v>
      </c>
      <c r="M412" s="86">
        <v>37.878799999999998</v>
      </c>
      <c r="N412" s="86">
        <v>74.195899999999995</v>
      </c>
      <c r="O412" s="86">
        <v>0</v>
      </c>
      <c r="P412" s="86">
        <v>25.203600000000002</v>
      </c>
      <c r="Q412" s="86">
        <v>0</v>
      </c>
      <c r="R412" s="86">
        <v>0</v>
      </c>
      <c r="S412" s="86">
        <v>0</v>
      </c>
      <c r="T412" s="86">
        <v>0</v>
      </c>
      <c r="U412" s="86">
        <v>0</v>
      </c>
      <c r="V412" s="86">
        <v>0</v>
      </c>
      <c r="W412" s="86">
        <v>1.0069999999999999</v>
      </c>
      <c r="X412" s="86">
        <v>0</v>
      </c>
      <c r="Y412" s="86">
        <v>0</v>
      </c>
      <c r="Z412" s="86">
        <v>0</v>
      </c>
      <c r="AA412" s="86">
        <v>0</v>
      </c>
      <c r="AB412" s="86">
        <v>0</v>
      </c>
      <c r="AC412" s="86">
        <v>0</v>
      </c>
      <c r="AD412" s="86">
        <v>0</v>
      </c>
      <c r="AE412" s="86">
        <v>0</v>
      </c>
      <c r="AF412" s="86">
        <v>0</v>
      </c>
      <c r="AG412" s="86">
        <v>0</v>
      </c>
      <c r="AH412" s="86">
        <v>0</v>
      </c>
      <c r="AI412" s="86">
        <v>28.405000000000001</v>
      </c>
      <c r="AJ412" s="86">
        <v>0.26</v>
      </c>
      <c r="AK412" s="86">
        <v>0</v>
      </c>
      <c r="AL412" s="86">
        <v>4.2560700000000002</v>
      </c>
      <c r="AM412" s="86">
        <v>0</v>
      </c>
      <c r="AO412" s="86">
        <v>172.26136999999997</v>
      </c>
      <c r="AP412" s="86">
        <v>172.26136999999997</v>
      </c>
      <c r="AQ412" s="86">
        <v>141.869</v>
      </c>
      <c r="AR412" s="86">
        <v>0</v>
      </c>
      <c r="AS412" s="86">
        <v>0</v>
      </c>
      <c r="AT412" s="97">
        <v>0.82356827883117401</v>
      </c>
      <c r="AX412" s="86">
        <v>4.2560700000000002</v>
      </c>
      <c r="AY412" s="86">
        <v>0</v>
      </c>
      <c r="AZ412" s="86">
        <v>137.2783</v>
      </c>
      <c r="BA412" s="86">
        <v>0</v>
      </c>
      <c r="BC412" s="86">
        <v>138.28530000000001</v>
      </c>
      <c r="BF412" s="86">
        <v>0.187</v>
      </c>
      <c r="BG412" s="86">
        <v>0</v>
      </c>
      <c r="BH412" s="86">
        <v>138.28530000000001</v>
      </c>
      <c r="BI412" s="86">
        <v>29.533000000000001</v>
      </c>
      <c r="BJ412" s="86">
        <v>4.2560700000000002</v>
      </c>
      <c r="BK412" s="86">
        <v>0</v>
      </c>
      <c r="BL412" s="86">
        <v>0</v>
      </c>
      <c r="BM412" s="86">
        <v>0</v>
      </c>
      <c r="BN412" s="86" t="s">
        <v>6</v>
      </c>
      <c r="BO412" s="86">
        <v>0</v>
      </c>
      <c r="BP412" s="86">
        <v>172.26137000000003</v>
      </c>
      <c r="BS412" s="98">
        <v>1.0855596933891792E-3</v>
      </c>
      <c r="BT412" s="98">
        <v>0</v>
      </c>
      <c r="BU412" s="98">
        <v>0.82747147546777311</v>
      </c>
      <c r="BV412" s="98">
        <v>0.17144296483883761</v>
      </c>
      <c r="BX412" s="98">
        <v>0.99999999999999989</v>
      </c>
    </row>
    <row r="413" spans="1:76" x14ac:dyDescent="0.35">
      <c r="A413" s="96" t="s">
        <v>583</v>
      </c>
      <c r="B413" s="96" t="s">
        <v>584</v>
      </c>
      <c r="C413" s="86">
        <v>0</v>
      </c>
      <c r="D413" s="86">
        <v>0</v>
      </c>
      <c r="E413" s="86">
        <v>0</v>
      </c>
      <c r="F413" s="86">
        <v>0</v>
      </c>
      <c r="G413" s="86">
        <v>0</v>
      </c>
      <c r="H413" s="86">
        <v>0</v>
      </c>
      <c r="I413" s="86">
        <v>0</v>
      </c>
      <c r="J413" s="86">
        <v>0</v>
      </c>
      <c r="K413" s="86">
        <v>0</v>
      </c>
      <c r="L413" s="86">
        <v>0</v>
      </c>
      <c r="M413" s="86">
        <v>12.992000000000001</v>
      </c>
      <c r="N413" s="86">
        <v>15.819000000000001</v>
      </c>
      <c r="O413" s="86">
        <v>22.068000000000001</v>
      </c>
      <c r="P413" s="86">
        <v>22.919</v>
      </c>
      <c r="Q413" s="86">
        <v>0</v>
      </c>
      <c r="R413" s="86">
        <v>4.6909999999999998</v>
      </c>
      <c r="S413" s="86">
        <v>0</v>
      </c>
      <c r="T413" s="86">
        <v>0</v>
      </c>
      <c r="U413" s="86">
        <v>0</v>
      </c>
      <c r="V413" s="86">
        <v>0</v>
      </c>
      <c r="W413" s="86">
        <v>1.135</v>
      </c>
      <c r="X413" s="86">
        <v>0</v>
      </c>
      <c r="Y413" s="86">
        <v>0.14399999999999999</v>
      </c>
      <c r="Z413" s="86">
        <v>0</v>
      </c>
      <c r="AA413" s="86">
        <v>0</v>
      </c>
      <c r="AB413" s="86">
        <v>0</v>
      </c>
      <c r="AC413" s="86">
        <v>0</v>
      </c>
      <c r="AD413" s="86">
        <v>0</v>
      </c>
      <c r="AE413" s="86">
        <v>0</v>
      </c>
      <c r="AF413" s="86">
        <v>0</v>
      </c>
      <c r="AG413" s="86">
        <v>0</v>
      </c>
      <c r="AH413" s="86">
        <v>0</v>
      </c>
      <c r="AI413" s="86">
        <v>13.823</v>
      </c>
      <c r="AJ413" s="86">
        <v>13.351000000000001</v>
      </c>
      <c r="AK413" s="86">
        <v>0</v>
      </c>
      <c r="AL413" s="86">
        <v>3.16</v>
      </c>
      <c r="AM413" s="86">
        <v>0</v>
      </c>
      <c r="AO413" s="86">
        <v>110.102</v>
      </c>
      <c r="AP413" s="86">
        <v>110.102</v>
      </c>
      <c r="AQ413" s="86">
        <v>88</v>
      </c>
      <c r="AR413" s="86">
        <v>0</v>
      </c>
      <c r="AS413" s="86">
        <v>0</v>
      </c>
      <c r="AT413" s="97">
        <v>0.79925886904870025</v>
      </c>
      <c r="AX413" s="86">
        <v>3.16</v>
      </c>
      <c r="AY413" s="86">
        <v>0</v>
      </c>
      <c r="AZ413" s="86">
        <v>73.798000000000002</v>
      </c>
      <c r="BA413" s="86">
        <v>4.6909999999999998</v>
      </c>
      <c r="BC413" s="86">
        <v>79.768000000000015</v>
      </c>
      <c r="BF413" s="86">
        <v>0</v>
      </c>
      <c r="BG413" s="86">
        <v>0</v>
      </c>
      <c r="BH413" s="86">
        <v>79.768000000000015</v>
      </c>
      <c r="BI413" s="86">
        <v>27.173999999999999</v>
      </c>
      <c r="BJ413" s="86">
        <v>3.16</v>
      </c>
      <c r="BK413" s="86">
        <v>0</v>
      </c>
      <c r="BL413" s="86">
        <v>0</v>
      </c>
      <c r="BM413" s="86">
        <v>0</v>
      </c>
      <c r="BN413" s="86" t="s">
        <v>6</v>
      </c>
      <c r="BO413" s="86" t="s">
        <v>6</v>
      </c>
      <c r="BP413" s="86">
        <v>110.102</v>
      </c>
      <c r="BS413" s="98">
        <v>0</v>
      </c>
      <c r="BT413" s="98">
        <v>0</v>
      </c>
      <c r="BU413" s="98">
        <v>0.75319249423262069</v>
      </c>
      <c r="BV413" s="98">
        <v>0.24680750576737934</v>
      </c>
      <c r="BX413" s="98">
        <v>1</v>
      </c>
    </row>
    <row r="414" spans="1:76" x14ac:dyDescent="0.35">
      <c r="A414" s="96" t="s">
        <v>583</v>
      </c>
      <c r="B414" s="96" t="s">
        <v>585</v>
      </c>
      <c r="C414" s="86">
        <v>0</v>
      </c>
      <c r="D414" s="86">
        <v>0</v>
      </c>
      <c r="E414" s="86">
        <v>0</v>
      </c>
      <c r="F414" s="86">
        <v>0</v>
      </c>
      <c r="G414" s="86">
        <v>0</v>
      </c>
      <c r="H414" s="86">
        <v>0</v>
      </c>
      <c r="I414" s="86">
        <v>0</v>
      </c>
      <c r="J414" s="86">
        <v>0</v>
      </c>
      <c r="K414" s="86">
        <v>0</v>
      </c>
      <c r="L414" s="86">
        <v>0</v>
      </c>
      <c r="M414" s="86">
        <v>0</v>
      </c>
      <c r="N414" s="86">
        <v>0</v>
      </c>
      <c r="O414" s="86">
        <v>0</v>
      </c>
      <c r="P414" s="86">
        <v>15.231999999999999</v>
      </c>
      <c r="Q414" s="86">
        <v>0</v>
      </c>
      <c r="R414" s="86">
        <v>0</v>
      </c>
      <c r="S414" s="86">
        <v>0</v>
      </c>
      <c r="T414" s="86">
        <v>0</v>
      </c>
      <c r="U414" s="86">
        <v>0</v>
      </c>
      <c r="V414" s="86">
        <v>0</v>
      </c>
      <c r="W414" s="86">
        <v>0.81200000000000006</v>
      </c>
      <c r="X414" s="86">
        <v>0</v>
      </c>
      <c r="Y414" s="86">
        <v>0</v>
      </c>
      <c r="Z414" s="86">
        <v>0</v>
      </c>
      <c r="AA414" s="86">
        <v>0</v>
      </c>
      <c r="AB414" s="86">
        <v>0</v>
      </c>
      <c r="AC414" s="86">
        <v>0</v>
      </c>
      <c r="AD414" s="86">
        <v>0</v>
      </c>
      <c r="AE414" s="86">
        <v>0</v>
      </c>
      <c r="AF414" s="86">
        <v>7.0000000000000001E-3</v>
      </c>
      <c r="AG414" s="86">
        <v>0</v>
      </c>
      <c r="AH414" s="86">
        <v>0</v>
      </c>
      <c r="AI414" s="86">
        <v>0</v>
      </c>
      <c r="AJ414" s="86">
        <v>0</v>
      </c>
      <c r="AK414" s="86">
        <v>0</v>
      </c>
      <c r="AL414" s="86">
        <v>0.39200000000000002</v>
      </c>
      <c r="AM414" s="86">
        <v>0</v>
      </c>
      <c r="AO414" s="86">
        <v>16.443000000000001</v>
      </c>
      <c r="AP414" s="86">
        <v>16.443000000000001</v>
      </c>
      <c r="AQ414" s="86">
        <v>12.4</v>
      </c>
      <c r="AR414" s="86">
        <v>0</v>
      </c>
      <c r="AS414" s="86">
        <v>0</v>
      </c>
      <c r="AT414" s="97">
        <v>0.75412029435017935</v>
      </c>
      <c r="AX414" s="86">
        <v>0.39900000000000002</v>
      </c>
      <c r="AY414" s="86">
        <v>0</v>
      </c>
      <c r="AZ414" s="86">
        <v>15.231999999999999</v>
      </c>
      <c r="BA414" s="86">
        <v>0</v>
      </c>
      <c r="BC414" s="86">
        <v>16.044</v>
      </c>
      <c r="BF414" s="86">
        <v>0</v>
      </c>
      <c r="BG414" s="86">
        <v>0</v>
      </c>
      <c r="BH414" s="86">
        <v>16.044</v>
      </c>
      <c r="BI414" s="86">
        <v>0</v>
      </c>
      <c r="BJ414" s="86">
        <v>0.39900000000000002</v>
      </c>
      <c r="BK414" s="86">
        <v>0</v>
      </c>
      <c r="BL414" s="86">
        <v>0</v>
      </c>
      <c r="BM414" s="86">
        <v>0</v>
      </c>
      <c r="BN414" s="86" t="s">
        <v>6</v>
      </c>
      <c r="BO414" s="86" t="s">
        <v>6</v>
      </c>
      <c r="BP414" s="86">
        <v>16.443000000000001</v>
      </c>
      <c r="BS414" s="98">
        <v>0</v>
      </c>
      <c r="BT414" s="98">
        <v>0</v>
      </c>
      <c r="BU414" s="98">
        <v>1</v>
      </c>
      <c r="BV414" s="98">
        <v>0</v>
      </c>
      <c r="BX414" s="98">
        <v>1</v>
      </c>
    </row>
    <row r="415" spans="1:76" x14ac:dyDescent="0.35">
      <c r="A415" s="96" t="s">
        <v>583</v>
      </c>
      <c r="B415" s="96" t="s">
        <v>586</v>
      </c>
      <c r="C415" s="86">
        <v>0</v>
      </c>
      <c r="D415" s="86">
        <v>0</v>
      </c>
      <c r="E415" s="86">
        <v>0</v>
      </c>
      <c r="F415" s="86">
        <v>0</v>
      </c>
      <c r="G415" s="86">
        <v>0</v>
      </c>
      <c r="H415" s="86">
        <v>0</v>
      </c>
      <c r="I415" s="86">
        <v>0</v>
      </c>
      <c r="J415" s="86">
        <v>0</v>
      </c>
      <c r="K415" s="86">
        <v>0</v>
      </c>
      <c r="L415" s="86">
        <v>68.620999999999995</v>
      </c>
      <c r="M415" s="86">
        <v>19.155000000000001</v>
      </c>
      <c r="N415" s="86">
        <v>5.4950000000000001</v>
      </c>
      <c r="O415" s="86">
        <v>12.861000000000001</v>
      </c>
      <c r="P415" s="86">
        <v>6.83</v>
      </c>
      <c r="Q415" s="86">
        <v>0</v>
      </c>
      <c r="R415" s="86">
        <v>0.115</v>
      </c>
      <c r="S415" s="86">
        <v>0</v>
      </c>
      <c r="T415" s="86">
        <v>0</v>
      </c>
      <c r="U415" s="86">
        <v>0</v>
      </c>
      <c r="V415" s="86">
        <v>0</v>
      </c>
      <c r="W415" s="86">
        <v>5.96</v>
      </c>
      <c r="X415" s="86">
        <v>0</v>
      </c>
      <c r="Y415" s="86">
        <v>0</v>
      </c>
      <c r="Z415" s="86">
        <v>0</v>
      </c>
      <c r="AA415" s="86">
        <v>0</v>
      </c>
      <c r="AB415" s="86">
        <v>0</v>
      </c>
      <c r="AC415" s="86">
        <v>0.7</v>
      </c>
      <c r="AD415" s="86">
        <v>0</v>
      </c>
      <c r="AE415" s="86">
        <v>0</v>
      </c>
      <c r="AF415" s="86">
        <v>0.12588199999999999</v>
      </c>
      <c r="AG415" s="86">
        <v>0</v>
      </c>
      <c r="AH415" s="86">
        <v>0</v>
      </c>
      <c r="AI415" s="86">
        <v>19.367000000000001</v>
      </c>
      <c r="AJ415" s="86">
        <v>1.1890000000000001</v>
      </c>
      <c r="AK415" s="86">
        <v>0</v>
      </c>
      <c r="AL415" s="86">
        <v>3.915</v>
      </c>
      <c r="AM415" s="86">
        <v>0</v>
      </c>
      <c r="AO415" s="86">
        <v>144.33388199999999</v>
      </c>
      <c r="AP415" s="86">
        <v>144.33388199999999</v>
      </c>
      <c r="AQ415" s="86">
        <v>105.6</v>
      </c>
      <c r="AR415" s="86">
        <v>0</v>
      </c>
      <c r="AS415" s="86">
        <v>0</v>
      </c>
      <c r="AT415" s="97">
        <v>0.73163694162954751</v>
      </c>
      <c r="AX415" s="86">
        <v>4.0408819999999999</v>
      </c>
      <c r="AY415" s="86">
        <v>0</v>
      </c>
      <c r="AZ415" s="86">
        <v>44.341000000000001</v>
      </c>
      <c r="BA415" s="86">
        <v>0.115</v>
      </c>
      <c r="BC415" s="86">
        <v>119.73699999999999</v>
      </c>
      <c r="BF415" s="86">
        <v>0</v>
      </c>
      <c r="BG415" s="86">
        <v>0</v>
      </c>
      <c r="BH415" s="86">
        <v>51.116000000000007</v>
      </c>
      <c r="BI415" s="86">
        <v>89.176999999999992</v>
      </c>
      <c r="BJ415" s="86">
        <v>4.0408819999999999</v>
      </c>
      <c r="BK415" s="86">
        <v>0</v>
      </c>
      <c r="BL415" s="86">
        <v>0</v>
      </c>
      <c r="BM415" s="86">
        <v>0</v>
      </c>
      <c r="BN415" s="86" t="s">
        <v>6</v>
      </c>
      <c r="BO415" s="86" t="s">
        <v>6</v>
      </c>
      <c r="BP415" s="86">
        <v>144.33388200000002</v>
      </c>
      <c r="BS415" s="98">
        <v>0</v>
      </c>
      <c r="BT415" s="98">
        <v>0</v>
      </c>
      <c r="BU415" s="98">
        <v>0.38214784523013107</v>
      </c>
      <c r="BV415" s="98">
        <v>0.61785215476986877</v>
      </c>
      <c r="BX415" s="98">
        <v>0.99999999999999978</v>
      </c>
    </row>
    <row r="416" spans="1:76" x14ac:dyDescent="0.35">
      <c r="A416" s="96" t="s">
        <v>583</v>
      </c>
      <c r="B416" s="96" t="s">
        <v>587</v>
      </c>
      <c r="C416" s="86">
        <v>0</v>
      </c>
      <c r="D416" s="86">
        <v>0</v>
      </c>
      <c r="E416" s="86">
        <v>0</v>
      </c>
      <c r="F416" s="86">
        <v>0</v>
      </c>
      <c r="G416" s="86">
        <v>0</v>
      </c>
      <c r="H416" s="86">
        <v>0</v>
      </c>
      <c r="I416" s="86">
        <v>0</v>
      </c>
      <c r="J416" s="86">
        <v>0</v>
      </c>
      <c r="K416" s="86">
        <v>0</v>
      </c>
      <c r="L416" s="86">
        <v>0</v>
      </c>
      <c r="M416" s="86">
        <v>0</v>
      </c>
      <c r="N416" s="86">
        <v>0</v>
      </c>
      <c r="O416" s="86">
        <v>0</v>
      </c>
      <c r="P416" s="86">
        <v>0</v>
      </c>
      <c r="Q416" s="86">
        <v>0</v>
      </c>
      <c r="R416" s="86">
        <v>1.64222</v>
      </c>
      <c r="S416" s="86">
        <v>0</v>
      </c>
      <c r="T416" s="86">
        <v>0</v>
      </c>
      <c r="U416" s="86">
        <v>0</v>
      </c>
      <c r="V416" s="86">
        <v>0</v>
      </c>
      <c r="W416" s="86">
        <v>0</v>
      </c>
      <c r="X416" s="86">
        <v>0</v>
      </c>
      <c r="Y416" s="86">
        <v>0.40777799999999997</v>
      </c>
      <c r="Z416" s="86">
        <v>0</v>
      </c>
      <c r="AA416" s="86">
        <v>0</v>
      </c>
      <c r="AB416" s="86">
        <v>0</v>
      </c>
      <c r="AC416" s="86">
        <v>0</v>
      </c>
      <c r="AD416" s="86">
        <v>0</v>
      </c>
      <c r="AE416" s="86">
        <v>0</v>
      </c>
      <c r="AF416" s="86">
        <v>0</v>
      </c>
      <c r="AG416" s="86">
        <v>0</v>
      </c>
      <c r="AH416" s="86">
        <v>0</v>
      </c>
      <c r="AI416" s="86">
        <v>0</v>
      </c>
      <c r="AJ416" s="86">
        <v>19.363</v>
      </c>
      <c r="AK416" s="86">
        <v>0</v>
      </c>
      <c r="AL416" s="86">
        <v>8.1000000000000003E-2</v>
      </c>
      <c r="AM416" s="86">
        <v>0</v>
      </c>
      <c r="AO416" s="86">
        <v>21.493997999999998</v>
      </c>
      <c r="AP416" s="86">
        <v>21.493997999999998</v>
      </c>
      <c r="AQ416" s="86">
        <v>17.8</v>
      </c>
      <c r="AR416" s="86">
        <v>0</v>
      </c>
      <c r="AS416" s="86">
        <v>0</v>
      </c>
      <c r="AT416" s="97">
        <v>0.82813816210460256</v>
      </c>
      <c r="AX416" s="86">
        <v>8.1000000000000003E-2</v>
      </c>
      <c r="AY416" s="86">
        <v>0</v>
      </c>
      <c r="AZ416" s="86">
        <v>0</v>
      </c>
      <c r="BA416" s="86">
        <v>1.64222</v>
      </c>
      <c r="BC416" s="86">
        <v>2.049998</v>
      </c>
      <c r="BF416" s="86">
        <v>0</v>
      </c>
      <c r="BG416" s="86">
        <v>0</v>
      </c>
      <c r="BH416" s="86">
        <v>2.049998</v>
      </c>
      <c r="BI416" s="86">
        <v>19.363</v>
      </c>
      <c r="BJ416" s="86">
        <v>8.1000000000000003E-2</v>
      </c>
      <c r="BK416" s="86">
        <v>0</v>
      </c>
      <c r="BL416" s="86">
        <v>0</v>
      </c>
      <c r="BM416" s="86">
        <v>0</v>
      </c>
      <c r="BN416" s="86" t="s">
        <v>6</v>
      </c>
      <c r="BO416" s="86" t="s">
        <v>6</v>
      </c>
      <c r="BP416" s="86">
        <v>21.493997999999998</v>
      </c>
      <c r="BS416" s="98">
        <v>0</v>
      </c>
      <c r="BT416" s="98">
        <v>0</v>
      </c>
      <c r="BU416" s="98">
        <v>9.9143863324077736E-2</v>
      </c>
      <c r="BV416" s="98">
        <v>0.90085613667592235</v>
      </c>
      <c r="BX416" s="98">
        <v>1</v>
      </c>
    </row>
    <row r="417" spans="1:76" x14ac:dyDescent="0.35">
      <c r="A417" s="96" t="s">
        <v>589</v>
      </c>
      <c r="B417" s="96" t="s">
        <v>590</v>
      </c>
      <c r="C417" s="86">
        <v>0</v>
      </c>
      <c r="D417" s="86">
        <v>0.68</v>
      </c>
      <c r="E417" s="86">
        <v>0</v>
      </c>
      <c r="F417" s="86">
        <v>0</v>
      </c>
      <c r="G417" s="86">
        <v>0</v>
      </c>
      <c r="H417" s="86">
        <v>0</v>
      </c>
      <c r="I417" s="86">
        <v>0</v>
      </c>
      <c r="J417" s="86">
        <v>0</v>
      </c>
      <c r="K417" s="86">
        <v>0</v>
      </c>
      <c r="L417" s="86">
        <v>0</v>
      </c>
      <c r="M417" s="86">
        <v>0</v>
      </c>
      <c r="N417" s="86">
        <v>0</v>
      </c>
      <c r="O417" s="86">
        <v>0</v>
      </c>
      <c r="P417" s="86">
        <v>9.66</v>
      </c>
      <c r="Q417" s="86">
        <v>0</v>
      </c>
      <c r="R417" s="86">
        <v>0</v>
      </c>
      <c r="S417" s="86">
        <v>0</v>
      </c>
      <c r="T417" s="86">
        <v>0</v>
      </c>
      <c r="U417" s="86">
        <v>0</v>
      </c>
      <c r="V417" s="86">
        <v>0</v>
      </c>
      <c r="W417" s="86">
        <v>0</v>
      </c>
      <c r="X417" s="86">
        <v>0</v>
      </c>
      <c r="Y417" s="86">
        <v>0</v>
      </c>
      <c r="Z417" s="86">
        <v>0</v>
      </c>
      <c r="AA417" s="86">
        <v>0</v>
      </c>
      <c r="AB417" s="86">
        <v>0</v>
      </c>
      <c r="AC417" s="86">
        <v>0</v>
      </c>
      <c r="AD417" s="86">
        <v>0</v>
      </c>
      <c r="AE417" s="86">
        <v>0</v>
      </c>
      <c r="AF417" s="86">
        <v>0</v>
      </c>
      <c r="AG417" s="86">
        <v>0</v>
      </c>
      <c r="AH417" s="86">
        <v>0</v>
      </c>
      <c r="AI417" s="86">
        <v>0</v>
      </c>
      <c r="AJ417" s="86">
        <v>0</v>
      </c>
      <c r="AK417" s="86">
        <v>0</v>
      </c>
      <c r="AL417" s="86">
        <v>0.30299999999999999</v>
      </c>
      <c r="AM417" s="86">
        <v>0</v>
      </c>
      <c r="AO417" s="86">
        <v>10.643000000000001</v>
      </c>
      <c r="AP417" s="86">
        <v>10.643000000000001</v>
      </c>
      <c r="AQ417" s="86">
        <v>6.28</v>
      </c>
      <c r="AR417" s="86">
        <v>0</v>
      </c>
      <c r="AS417" s="86">
        <v>0</v>
      </c>
      <c r="AT417" s="97">
        <v>0.59005919383632432</v>
      </c>
      <c r="AX417" s="86">
        <v>0.30299999999999999</v>
      </c>
      <c r="AY417" s="86">
        <v>0</v>
      </c>
      <c r="AZ417" s="86">
        <v>9.66</v>
      </c>
      <c r="BA417" s="86">
        <v>0</v>
      </c>
      <c r="BC417" s="86">
        <v>9.66</v>
      </c>
      <c r="BF417" s="86">
        <v>0.68</v>
      </c>
      <c r="BG417" s="86">
        <v>0</v>
      </c>
      <c r="BH417" s="86">
        <v>9.66</v>
      </c>
      <c r="BI417" s="86">
        <v>0</v>
      </c>
      <c r="BJ417" s="86">
        <v>0.30299999999999999</v>
      </c>
      <c r="BK417" s="86">
        <v>0</v>
      </c>
      <c r="BL417" s="86">
        <v>0</v>
      </c>
      <c r="BM417" s="86">
        <v>0</v>
      </c>
      <c r="BN417" s="86" t="s">
        <v>6</v>
      </c>
      <c r="BO417" s="86" t="s">
        <v>6</v>
      </c>
      <c r="BP417" s="86">
        <v>10.643000000000001</v>
      </c>
      <c r="BS417" s="98">
        <v>6.3891759842149773E-2</v>
      </c>
      <c r="BT417" s="98">
        <v>0</v>
      </c>
      <c r="BU417" s="98">
        <v>0.93610824015785021</v>
      </c>
      <c r="BV417" s="98">
        <v>0</v>
      </c>
      <c r="BX417" s="98">
        <v>1</v>
      </c>
    </row>
    <row r="418" spans="1:76" x14ac:dyDescent="0.35">
      <c r="A418" s="96" t="s">
        <v>589</v>
      </c>
      <c r="B418" s="96" t="s">
        <v>591</v>
      </c>
      <c r="C418" s="86">
        <v>0</v>
      </c>
      <c r="D418" s="86">
        <v>0</v>
      </c>
      <c r="E418" s="86">
        <v>0</v>
      </c>
      <c r="F418" s="86">
        <v>0</v>
      </c>
      <c r="G418" s="86">
        <v>0</v>
      </c>
      <c r="H418" s="86">
        <v>0</v>
      </c>
      <c r="I418" s="86">
        <v>0</v>
      </c>
      <c r="J418" s="86">
        <v>0</v>
      </c>
      <c r="K418" s="86">
        <v>0</v>
      </c>
      <c r="L418" s="86">
        <v>0</v>
      </c>
      <c r="M418" s="86">
        <v>0</v>
      </c>
      <c r="N418" s="86">
        <v>29.464200000000002</v>
      </c>
      <c r="O418" s="86">
        <v>0</v>
      </c>
      <c r="P418" s="86">
        <v>0.77</v>
      </c>
      <c r="Q418" s="86">
        <v>0</v>
      </c>
      <c r="R418" s="86">
        <v>0</v>
      </c>
      <c r="S418" s="86">
        <v>0</v>
      </c>
      <c r="T418" s="86">
        <v>0</v>
      </c>
      <c r="U418" s="86">
        <v>0</v>
      </c>
      <c r="V418" s="86">
        <v>0</v>
      </c>
      <c r="W418" s="86">
        <v>3.4</v>
      </c>
      <c r="X418" s="86">
        <v>0</v>
      </c>
      <c r="Y418" s="86">
        <v>0</v>
      </c>
      <c r="Z418" s="86">
        <v>0</v>
      </c>
      <c r="AA418" s="86">
        <v>0</v>
      </c>
      <c r="AB418" s="86">
        <v>0</v>
      </c>
      <c r="AC418" s="86">
        <v>0</v>
      </c>
      <c r="AD418" s="86">
        <v>0</v>
      </c>
      <c r="AE418" s="86">
        <v>0</v>
      </c>
      <c r="AF418" s="86">
        <v>0</v>
      </c>
      <c r="AG418" s="86">
        <v>0</v>
      </c>
      <c r="AH418" s="86">
        <v>0</v>
      </c>
      <c r="AI418" s="86">
        <v>2.2000000000000002</v>
      </c>
      <c r="AJ418" s="86">
        <v>0</v>
      </c>
      <c r="AK418" s="86">
        <v>0</v>
      </c>
      <c r="AL418" s="86">
        <v>0.85</v>
      </c>
      <c r="AM418" s="86">
        <v>0</v>
      </c>
      <c r="AO418" s="86">
        <v>36.684200000000004</v>
      </c>
      <c r="AP418" s="86">
        <v>36.684200000000004</v>
      </c>
      <c r="AQ418" s="86">
        <v>24</v>
      </c>
      <c r="AR418" s="86">
        <v>0</v>
      </c>
      <c r="AS418" s="86">
        <v>0</v>
      </c>
      <c r="AT418" s="97">
        <v>0.6542326124053407</v>
      </c>
      <c r="AX418" s="86">
        <v>0.85</v>
      </c>
      <c r="AY418" s="86">
        <v>0</v>
      </c>
      <c r="AZ418" s="86">
        <v>30.234200000000001</v>
      </c>
      <c r="BA418" s="86">
        <v>0</v>
      </c>
      <c r="BC418" s="86">
        <v>33.6342</v>
      </c>
      <c r="BF418" s="86">
        <v>0</v>
      </c>
      <c r="BG418" s="86">
        <v>0</v>
      </c>
      <c r="BH418" s="86">
        <v>33.6342</v>
      </c>
      <c r="BI418" s="86">
        <v>2.2000000000000002</v>
      </c>
      <c r="BJ418" s="86">
        <v>0.85</v>
      </c>
      <c r="BK418" s="86">
        <v>0</v>
      </c>
      <c r="BL418" s="86">
        <v>0</v>
      </c>
      <c r="BM418" s="86">
        <v>0</v>
      </c>
      <c r="BN418" s="86" t="s">
        <v>6</v>
      </c>
      <c r="BO418" s="86" t="s">
        <v>6</v>
      </c>
      <c r="BP418" s="86">
        <v>36.684200000000004</v>
      </c>
      <c r="BS418" s="98">
        <v>0</v>
      </c>
      <c r="BT418" s="98">
        <v>0</v>
      </c>
      <c r="BU418" s="98">
        <v>0.940028677196177</v>
      </c>
      <c r="BV418" s="98">
        <v>5.9971322803822898E-2</v>
      </c>
      <c r="BX418" s="98">
        <v>0.99999999999999989</v>
      </c>
    </row>
    <row r="419" spans="1:76" x14ac:dyDescent="0.35">
      <c r="A419" s="96" t="s">
        <v>589</v>
      </c>
      <c r="B419" s="96" t="s">
        <v>592</v>
      </c>
      <c r="C419" s="86">
        <v>0</v>
      </c>
      <c r="D419" s="86">
        <v>8.3876899999999992</v>
      </c>
      <c r="E419" s="86">
        <v>0</v>
      </c>
      <c r="F419" s="86">
        <v>0</v>
      </c>
      <c r="G419" s="86">
        <v>0</v>
      </c>
      <c r="H419" s="86">
        <v>0</v>
      </c>
      <c r="I419" s="86">
        <v>96.9</v>
      </c>
      <c r="J419" s="86">
        <v>0</v>
      </c>
      <c r="K419" s="86">
        <v>0</v>
      </c>
      <c r="L419" s="86">
        <v>0</v>
      </c>
      <c r="M419" s="86">
        <v>0</v>
      </c>
      <c r="N419" s="86">
        <v>59.6</v>
      </c>
      <c r="O419" s="86">
        <v>0</v>
      </c>
      <c r="P419" s="86">
        <v>3.4</v>
      </c>
      <c r="Q419" s="86">
        <v>0</v>
      </c>
      <c r="R419" s="86">
        <v>0</v>
      </c>
      <c r="S419" s="86">
        <v>0</v>
      </c>
      <c r="T419" s="86">
        <v>0</v>
      </c>
      <c r="U419" s="86">
        <v>0</v>
      </c>
      <c r="V419" s="86">
        <v>0</v>
      </c>
      <c r="W419" s="86">
        <v>0</v>
      </c>
      <c r="X419" s="86">
        <v>0</v>
      </c>
      <c r="Y419" s="86">
        <v>0</v>
      </c>
      <c r="Z419" s="86">
        <v>0</v>
      </c>
      <c r="AA419" s="86">
        <v>0</v>
      </c>
      <c r="AB419" s="86">
        <v>0</v>
      </c>
      <c r="AC419" s="86">
        <v>0</v>
      </c>
      <c r="AD419" s="86">
        <v>0</v>
      </c>
      <c r="AE419" s="86">
        <v>0</v>
      </c>
      <c r="AF419" s="86">
        <v>0</v>
      </c>
      <c r="AG419" s="86">
        <v>0</v>
      </c>
      <c r="AH419" s="86">
        <v>0</v>
      </c>
      <c r="AI419" s="86">
        <v>18.8</v>
      </c>
      <c r="AJ419" s="86">
        <v>0</v>
      </c>
      <c r="AK419" s="86">
        <v>0</v>
      </c>
      <c r="AL419" s="86">
        <v>8.6759599999999999</v>
      </c>
      <c r="AM419" s="86">
        <v>0</v>
      </c>
      <c r="AO419" s="86">
        <v>195.76365000000001</v>
      </c>
      <c r="AP419" s="86">
        <v>195.76365000000001</v>
      </c>
      <c r="AQ419" s="86">
        <v>167.4</v>
      </c>
      <c r="AR419" s="86">
        <v>0</v>
      </c>
      <c r="AS419" s="86">
        <v>0</v>
      </c>
      <c r="AT419" s="97">
        <v>0.85511278523873047</v>
      </c>
      <c r="AX419" s="86">
        <v>8.6759599999999999</v>
      </c>
      <c r="AY419" s="86">
        <v>0</v>
      </c>
      <c r="AZ419" s="86">
        <v>63</v>
      </c>
      <c r="BA419" s="86">
        <v>0</v>
      </c>
      <c r="BC419" s="86">
        <v>63</v>
      </c>
      <c r="BF419" s="86">
        <v>8.3876899999999992</v>
      </c>
      <c r="BG419" s="86">
        <v>0</v>
      </c>
      <c r="BH419" s="86">
        <v>63</v>
      </c>
      <c r="BI419" s="86">
        <v>115.7</v>
      </c>
      <c r="BJ419" s="86">
        <v>8.6759599999999999</v>
      </c>
      <c r="BK419" s="86">
        <v>0</v>
      </c>
      <c r="BL419" s="86">
        <v>0</v>
      </c>
      <c r="BM419" s="86">
        <v>0</v>
      </c>
      <c r="BN419" s="86" t="s">
        <v>6</v>
      </c>
      <c r="BO419" s="86" t="s">
        <v>6</v>
      </c>
      <c r="BP419" s="86">
        <v>195.76365000000001</v>
      </c>
      <c r="BS419" s="98">
        <v>4.2846003331057626E-2</v>
      </c>
      <c r="BT419" s="98">
        <v>0</v>
      </c>
      <c r="BU419" s="98">
        <v>0.36613518393225708</v>
      </c>
      <c r="BV419" s="98">
        <v>0.59101881273668522</v>
      </c>
      <c r="BX419" s="98">
        <v>1</v>
      </c>
    </row>
    <row r="420" spans="1:76" x14ac:dyDescent="0.35">
      <c r="A420" s="96" t="s">
        <v>593</v>
      </c>
      <c r="B420" s="96" t="s">
        <v>594</v>
      </c>
      <c r="C420" s="86">
        <v>0</v>
      </c>
      <c r="D420" s="86">
        <v>1.0169999999999999</v>
      </c>
      <c r="E420" s="86">
        <v>0</v>
      </c>
      <c r="F420" s="86">
        <v>0</v>
      </c>
      <c r="G420" s="86">
        <v>0</v>
      </c>
      <c r="H420" s="86">
        <v>0</v>
      </c>
      <c r="I420" s="86">
        <v>74.588200000000001</v>
      </c>
      <c r="J420" s="86">
        <v>0</v>
      </c>
      <c r="K420" s="86">
        <v>0</v>
      </c>
      <c r="L420" s="86">
        <v>0</v>
      </c>
      <c r="M420" s="86">
        <v>0</v>
      </c>
      <c r="N420" s="86">
        <v>24</v>
      </c>
      <c r="O420" s="86">
        <v>0</v>
      </c>
      <c r="P420" s="86">
        <v>0</v>
      </c>
      <c r="Q420" s="86">
        <v>47</v>
      </c>
      <c r="R420" s="86">
        <v>31</v>
      </c>
      <c r="S420" s="86">
        <v>0</v>
      </c>
      <c r="T420" s="86">
        <v>0</v>
      </c>
      <c r="U420" s="86">
        <v>0</v>
      </c>
      <c r="V420" s="86">
        <v>0</v>
      </c>
      <c r="W420" s="86">
        <v>5.3</v>
      </c>
      <c r="X420" s="86">
        <v>0</v>
      </c>
      <c r="Y420" s="86">
        <v>0</v>
      </c>
      <c r="Z420" s="86">
        <v>0</v>
      </c>
      <c r="AA420" s="86">
        <v>0</v>
      </c>
      <c r="AB420" s="86">
        <v>0</v>
      </c>
      <c r="AC420" s="86">
        <v>0</v>
      </c>
      <c r="AD420" s="86">
        <v>6</v>
      </c>
      <c r="AE420" s="86">
        <v>0</v>
      </c>
      <c r="AF420" s="86">
        <v>0</v>
      </c>
      <c r="AG420" s="86">
        <v>0</v>
      </c>
      <c r="AH420" s="86">
        <v>0</v>
      </c>
      <c r="AI420" s="86">
        <v>13.2</v>
      </c>
      <c r="AJ420" s="86">
        <v>176.4</v>
      </c>
      <c r="AK420" s="86">
        <v>0</v>
      </c>
      <c r="AL420" s="86">
        <v>4.4000000000000004</v>
      </c>
      <c r="AM420" s="86">
        <v>0</v>
      </c>
      <c r="AO420" s="86">
        <v>382.90519999999998</v>
      </c>
      <c r="AP420" s="86">
        <v>382.90519999999998</v>
      </c>
      <c r="AQ420" s="86">
        <v>296</v>
      </c>
      <c r="AR420" s="86">
        <v>0</v>
      </c>
      <c r="AS420" s="86">
        <v>0</v>
      </c>
      <c r="AT420" s="97">
        <v>0.77303729487089756</v>
      </c>
      <c r="AX420" s="86">
        <v>4.4000000000000004</v>
      </c>
      <c r="AY420" s="86">
        <v>6</v>
      </c>
      <c r="AZ420" s="86">
        <v>71</v>
      </c>
      <c r="BA420" s="86">
        <v>31</v>
      </c>
      <c r="BC420" s="86">
        <v>113.3</v>
      </c>
      <c r="BF420" s="86">
        <v>1.0169999999999999</v>
      </c>
      <c r="BG420" s="86">
        <v>0</v>
      </c>
      <c r="BH420" s="86">
        <v>113.3</v>
      </c>
      <c r="BI420" s="86">
        <v>264.18819999999999</v>
      </c>
      <c r="BJ420" s="86">
        <v>4.4000000000000004</v>
      </c>
      <c r="BK420" s="86">
        <v>0</v>
      </c>
      <c r="BL420" s="86">
        <v>0</v>
      </c>
      <c r="BM420" s="86">
        <v>0</v>
      </c>
      <c r="BN420" s="86" t="s">
        <v>6</v>
      </c>
      <c r="BO420" s="86" t="s">
        <v>6</v>
      </c>
      <c r="BP420" s="86">
        <v>382.90519999999998</v>
      </c>
      <c r="BS420" s="98">
        <v>2.6560098948773744E-3</v>
      </c>
      <c r="BT420" s="98">
        <v>0</v>
      </c>
      <c r="BU420" s="98">
        <v>0.30738678921048868</v>
      </c>
      <c r="BV420" s="98">
        <v>0.68995720089463397</v>
      </c>
      <c r="BX420" s="98">
        <v>1</v>
      </c>
    </row>
    <row r="421" spans="1:76" x14ac:dyDescent="0.35">
      <c r="A421" s="96" t="s">
        <v>597</v>
      </c>
      <c r="B421" s="96" t="s">
        <v>598</v>
      </c>
      <c r="C421" s="86">
        <v>0</v>
      </c>
      <c r="D421" s="86">
        <v>0</v>
      </c>
      <c r="E421" s="86">
        <v>0</v>
      </c>
      <c r="F421" s="86">
        <v>0</v>
      </c>
      <c r="G421" s="86">
        <v>0</v>
      </c>
      <c r="H421" s="86">
        <v>0</v>
      </c>
      <c r="I421" s="86">
        <v>0</v>
      </c>
      <c r="J421" s="86">
        <v>0</v>
      </c>
      <c r="K421" s="86">
        <v>0</v>
      </c>
      <c r="L421" s="86">
        <v>0</v>
      </c>
      <c r="M421" s="86">
        <v>0</v>
      </c>
      <c r="N421" s="86">
        <v>11.87</v>
      </c>
      <c r="O421" s="86">
        <v>0</v>
      </c>
      <c r="P421" s="86">
        <v>2.79</v>
      </c>
      <c r="Q421" s="86">
        <v>0</v>
      </c>
      <c r="R421" s="86">
        <v>3.9</v>
      </c>
      <c r="S421" s="86">
        <v>0</v>
      </c>
      <c r="T421" s="86">
        <v>0</v>
      </c>
      <c r="U421" s="86">
        <v>0</v>
      </c>
      <c r="V421" s="86">
        <v>0</v>
      </c>
      <c r="W421" s="86">
        <v>0</v>
      </c>
      <c r="X421" s="86">
        <v>0</v>
      </c>
      <c r="Y421" s="86">
        <v>0</v>
      </c>
      <c r="Z421" s="86">
        <v>0</v>
      </c>
      <c r="AA421" s="86">
        <v>0</v>
      </c>
      <c r="AB421" s="86">
        <v>0</v>
      </c>
      <c r="AC421" s="86">
        <v>0.47</v>
      </c>
      <c r="AD421" s="86">
        <v>0</v>
      </c>
      <c r="AE421" s="86">
        <v>0</v>
      </c>
      <c r="AF421" s="86">
        <v>0</v>
      </c>
      <c r="AG421" s="86">
        <v>0</v>
      </c>
      <c r="AH421" s="86">
        <v>0</v>
      </c>
      <c r="AI421" s="86">
        <v>0</v>
      </c>
      <c r="AJ421" s="86">
        <v>0</v>
      </c>
      <c r="AK421" s="86">
        <v>0</v>
      </c>
      <c r="AL421" s="86">
        <v>0.27100000000000002</v>
      </c>
      <c r="AM421" s="86">
        <v>0</v>
      </c>
      <c r="AO421" s="86">
        <v>19.300999999999998</v>
      </c>
      <c r="AP421" s="86">
        <v>19.300999999999998</v>
      </c>
      <c r="AQ421" s="86">
        <v>13.305</v>
      </c>
      <c r="AR421" s="86">
        <v>0</v>
      </c>
      <c r="AS421" s="86">
        <v>0</v>
      </c>
      <c r="AT421" s="97">
        <v>0.68934252111289573</v>
      </c>
      <c r="AX421" s="86">
        <v>0.27100000000000002</v>
      </c>
      <c r="AY421" s="86">
        <v>0</v>
      </c>
      <c r="AZ421" s="86">
        <v>14.66</v>
      </c>
      <c r="BA421" s="86">
        <v>3.9</v>
      </c>
      <c r="BC421" s="86">
        <v>19.029999999999998</v>
      </c>
      <c r="BF421" s="86">
        <v>0</v>
      </c>
      <c r="BG421" s="86">
        <v>0</v>
      </c>
      <c r="BH421" s="86">
        <v>19.029999999999998</v>
      </c>
      <c r="BI421" s="86">
        <v>0</v>
      </c>
      <c r="BJ421" s="86">
        <v>0.27100000000000002</v>
      </c>
      <c r="BK421" s="86">
        <v>0</v>
      </c>
      <c r="BL421" s="86">
        <v>0</v>
      </c>
      <c r="BM421" s="86">
        <v>0</v>
      </c>
      <c r="BN421" s="86" t="s">
        <v>6</v>
      </c>
      <c r="BO421" s="86" t="s">
        <v>6</v>
      </c>
      <c r="BP421" s="86">
        <v>19.300999999999998</v>
      </c>
      <c r="BS421" s="98">
        <v>0</v>
      </c>
      <c r="BT421" s="98">
        <v>0</v>
      </c>
      <c r="BU421" s="98">
        <v>1</v>
      </c>
      <c r="BV421" s="98">
        <v>0</v>
      </c>
      <c r="BX421" s="98">
        <v>1</v>
      </c>
    </row>
    <row r="422" spans="1:76" x14ac:dyDescent="0.35">
      <c r="A422" s="96" t="s">
        <v>597</v>
      </c>
      <c r="B422" s="96" t="s">
        <v>599</v>
      </c>
      <c r="C422" s="86">
        <v>0</v>
      </c>
      <c r="D422" s="86">
        <v>0</v>
      </c>
      <c r="E422" s="86">
        <v>0</v>
      </c>
      <c r="F422" s="86">
        <v>0</v>
      </c>
      <c r="G422" s="86">
        <v>0</v>
      </c>
      <c r="H422" s="86">
        <v>0</v>
      </c>
      <c r="I422" s="86">
        <v>0</v>
      </c>
      <c r="J422" s="86">
        <v>0</v>
      </c>
      <c r="K422" s="86">
        <v>0</v>
      </c>
      <c r="L422" s="86">
        <v>0</v>
      </c>
      <c r="M422" s="86">
        <v>0</v>
      </c>
      <c r="N422" s="86">
        <v>6.64</v>
      </c>
      <c r="O422" s="86">
        <v>0</v>
      </c>
      <c r="P422" s="86">
        <v>0</v>
      </c>
      <c r="Q422" s="86">
        <v>0</v>
      </c>
      <c r="R422" s="86">
        <v>3.62</v>
      </c>
      <c r="S422" s="86">
        <v>0</v>
      </c>
      <c r="T422" s="86">
        <v>0</v>
      </c>
      <c r="U422" s="86">
        <v>0</v>
      </c>
      <c r="V422" s="86">
        <v>0</v>
      </c>
      <c r="W422" s="86">
        <v>0</v>
      </c>
      <c r="X422" s="86">
        <v>0</v>
      </c>
      <c r="Y422" s="86">
        <v>0</v>
      </c>
      <c r="Z422" s="86">
        <v>0</v>
      </c>
      <c r="AA422" s="86">
        <v>0</v>
      </c>
      <c r="AB422" s="86">
        <v>0</v>
      </c>
      <c r="AC422" s="86">
        <v>1.19</v>
      </c>
      <c r="AD422" s="86">
        <v>0</v>
      </c>
      <c r="AE422" s="86">
        <v>0</v>
      </c>
      <c r="AF422" s="86">
        <v>0</v>
      </c>
      <c r="AG422" s="86">
        <v>0</v>
      </c>
      <c r="AH422" s="86">
        <v>0</v>
      </c>
      <c r="AI422" s="86">
        <v>0</v>
      </c>
      <c r="AJ422" s="86">
        <v>0</v>
      </c>
      <c r="AK422" s="86">
        <v>0</v>
      </c>
      <c r="AL422" s="86">
        <v>0.19400000000000001</v>
      </c>
      <c r="AM422" s="86">
        <v>0</v>
      </c>
      <c r="AO422" s="86">
        <v>11.644</v>
      </c>
      <c r="AP422" s="86">
        <v>11.644</v>
      </c>
      <c r="AQ422" s="86">
        <v>7.71</v>
      </c>
      <c r="AR422" s="86">
        <v>0</v>
      </c>
      <c r="AS422" s="86">
        <v>0</v>
      </c>
      <c r="AT422" s="97">
        <v>0.66214359326691863</v>
      </c>
      <c r="AX422" s="86">
        <v>0.19400000000000001</v>
      </c>
      <c r="AY422" s="86">
        <v>0</v>
      </c>
      <c r="AZ422" s="86">
        <v>6.64</v>
      </c>
      <c r="BA422" s="86">
        <v>3.62</v>
      </c>
      <c r="BC422" s="86">
        <v>11.45</v>
      </c>
      <c r="BF422" s="86">
        <v>0</v>
      </c>
      <c r="BG422" s="86">
        <v>0</v>
      </c>
      <c r="BH422" s="86">
        <v>11.45</v>
      </c>
      <c r="BI422" s="86">
        <v>0</v>
      </c>
      <c r="BJ422" s="86">
        <v>0.19400000000000001</v>
      </c>
      <c r="BK422" s="86">
        <v>0</v>
      </c>
      <c r="BL422" s="86">
        <v>0</v>
      </c>
      <c r="BM422" s="86">
        <v>0</v>
      </c>
      <c r="BN422" s="86" t="s">
        <v>6</v>
      </c>
      <c r="BO422" s="86" t="s">
        <v>6</v>
      </c>
      <c r="BP422" s="86">
        <v>11.644</v>
      </c>
      <c r="BS422" s="98">
        <v>0</v>
      </c>
      <c r="BT422" s="98">
        <v>0</v>
      </c>
      <c r="BU422" s="98">
        <v>1</v>
      </c>
      <c r="BV422" s="98">
        <v>0</v>
      </c>
      <c r="BX422" s="98">
        <v>1</v>
      </c>
    </row>
    <row r="423" spans="1:76" x14ac:dyDescent="0.35">
      <c r="A423" s="96" t="s">
        <v>597</v>
      </c>
      <c r="B423" s="96" t="s">
        <v>600</v>
      </c>
      <c r="C423" s="86">
        <v>0</v>
      </c>
      <c r="D423" s="86">
        <v>0</v>
      </c>
      <c r="E423" s="86">
        <v>0</v>
      </c>
      <c r="F423" s="86">
        <v>0</v>
      </c>
      <c r="G423" s="86">
        <v>0</v>
      </c>
      <c r="H423" s="86">
        <v>0</v>
      </c>
      <c r="I423" s="86">
        <v>0</v>
      </c>
      <c r="J423" s="86">
        <v>0</v>
      </c>
      <c r="K423" s="86">
        <v>0</v>
      </c>
      <c r="L423" s="86">
        <v>0</v>
      </c>
      <c r="M423" s="86">
        <v>0</v>
      </c>
      <c r="N423" s="86">
        <v>9.8800000000000008</v>
      </c>
      <c r="O423" s="86">
        <v>0</v>
      </c>
      <c r="P423" s="86">
        <v>3.49</v>
      </c>
      <c r="Q423" s="86">
        <v>0</v>
      </c>
      <c r="R423" s="86">
        <v>0</v>
      </c>
      <c r="S423" s="86">
        <v>0</v>
      </c>
      <c r="T423" s="86">
        <v>0</v>
      </c>
      <c r="U423" s="86">
        <v>0</v>
      </c>
      <c r="V423" s="86">
        <v>0</v>
      </c>
      <c r="W423" s="86">
        <v>0</v>
      </c>
      <c r="X423" s="86">
        <v>0</v>
      </c>
      <c r="Y423" s="86">
        <v>0</v>
      </c>
      <c r="Z423" s="86">
        <v>0</v>
      </c>
      <c r="AA423" s="86">
        <v>0</v>
      </c>
      <c r="AB423" s="86">
        <v>0</v>
      </c>
      <c r="AC423" s="86">
        <v>0.67</v>
      </c>
      <c r="AD423" s="86">
        <v>0</v>
      </c>
      <c r="AE423" s="86">
        <v>0</v>
      </c>
      <c r="AF423" s="86">
        <v>0</v>
      </c>
      <c r="AG423" s="86">
        <v>0</v>
      </c>
      <c r="AH423" s="86">
        <v>0</v>
      </c>
      <c r="AI423" s="86">
        <v>0</v>
      </c>
      <c r="AJ423" s="86">
        <v>0</v>
      </c>
      <c r="AK423" s="86">
        <v>0</v>
      </c>
      <c r="AL423" s="86">
        <v>0.24199999999999999</v>
      </c>
      <c r="AM423" s="86">
        <v>0</v>
      </c>
      <c r="AO423" s="86">
        <v>14.282</v>
      </c>
      <c r="AP423" s="86">
        <v>14.282</v>
      </c>
      <c r="AQ423" s="86">
        <v>9.7159999999999993</v>
      </c>
      <c r="AR423" s="86">
        <v>0</v>
      </c>
      <c r="AS423" s="86">
        <v>0</v>
      </c>
      <c r="AT423" s="97">
        <v>0.68029687718806886</v>
      </c>
      <c r="AX423" s="86">
        <v>0.24199999999999999</v>
      </c>
      <c r="AY423" s="86">
        <v>0</v>
      </c>
      <c r="AZ423" s="86">
        <v>13.370000000000001</v>
      </c>
      <c r="BA423" s="86">
        <v>0</v>
      </c>
      <c r="BC423" s="86">
        <v>14.040000000000001</v>
      </c>
      <c r="BF423" s="86">
        <v>0</v>
      </c>
      <c r="BG423" s="86">
        <v>0</v>
      </c>
      <c r="BH423" s="86">
        <v>14.040000000000001</v>
      </c>
      <c r="BI423" s="86">
        <v>0</v>
      </c>
      <c r="BJ423" s="86">
        <v>0.24199999999999999</v>
      </c>
      <c r="BK423" s="86">
        <v>0</v>
      </c>
      <c r="BL423" s="86">
        <v>0</v>
      </c>
      <c r="BM423" s="86">
        <v>0</v>
      </c>
      <c r="BN423" s="86" t="s">
        <v>6</v>
      </c>
      <c r="BO423" s="86" t="s">
        <v>6</v>
      </c>
      <c r="BP423" s="86">
        <v>14.282</v>
      </c>
      <c r="BS423" s="98">
        <v>0</v>
      </c>
      <c r="BT423" s="98">
        <v>0</v>
      </c>
      <c r="BU423" s="98">
        <v>1</v>
      </c>
      <c r="BV423" s="98">
        <v>0</v>
      </c>
      <c r="BX423" s="98">
        <v>1</v>
      </c>
    </row>
    <row r="424" spans="1:76" x14ac:dyDescent="0.35">
      <c r="A424" s="96" t="s">
        <v>597</v>
      </c>
      <c r="B424" s="96" t="s">
        <v>601</v>
      </c>
      <c r="C424" s="86">
        <v>0</v>
      </c>
      <c r="D424" s="86">
        <v>0</v>
      </c>
      <c r="E424" s="86">
        <v>0</v>
      </c>
      <c r="F424" s="86">
        <v>0</v>
      </c>
      <c r="G424" s="86">
        <v>0</v>
      </c>
      <c r="H424" s="86">
        <v>0</v>
      </c>
      <c r="I424" s="86">
        <v>0</v>
      </c>
      <c r="J424" s="86">
        <v>0</v>
      </c>
      <c r="K424" s="86">
        <v>0</v>
      </c>
      <c r="L424" s="86">
        <v>0.64</v>
      </c>
      <c r="M424" s="86">
        <v>2.5</v>
      </c>
      <c r="N424" s="86">
        <v>11.3</v>
      </c>
      <c r="O424" s="86">
        <v>3.22</v>
      </c>
      <c r="P424" s="86">
        <v>1.54</v>
      </c>
      <c r="Q424" s="86">
        <v>0</v>
      </c>
      <c r="R424" s="86">
        <v>0</v>
      </c>
      <c r="S424" s="86">
        <v>0</v>
      </c>
      <c r="T424" s="86">
        <v>0</v>
      </c>
      <c r="U424" s="86">
        <v>0</v>
      </c>
      <c r="V424" s="86">
        <v>0</v>
      </c>
      <c r="W424" s="86">
        <v>0</v>
      </c>
      <c r="X424" s="86">
        <v>0</v>
      </c>
      <c r="Y424" s="86">
        <v>0</v>
      </c>
      <c r="Z424" s="86">
        <v>0</v>
      </c>
      <c r="AA424" s="86">
        <v>0</v>
      </c>
      <c r="AB424" s="86">
        <v>0</v>
      </c>
      <c r="AC424" s="86">
        <v>0</v>
      </c>
      <c r="AD424" s="86">
        <v>0</v>
      </c>
      <c r="AE424" s="86">
        <v>0</v>
      </c>
      <c r="AF424" s="86">
        <v>0</v>
      </c>
      <c r="AG424" s="86">
        <v>0</v>
      </c>
      <c r="AH424" s="86">
        <v>0</v>
      </c>
      <c r="AI424" s="86">
        <v>0</v>
      </c>
      <c r="AJ424" s="86">
        <v>0</v>
      </c>
      <c r="AK424" s="86">
        <v>0</v>
      </c>
      <c r="AL424" s="86">
        <v>0.48143999999999998</v>
      </c>
      <c r="AM424" s="86">
        <v>0</v>
      </c>
      <c r="AO424" s="86">
        <v>19.681439999999998</v>
      </c>
      <c r="AP424" s="86">
        <v>19.681439999999998</v>
      </c>
      <c r="AQ424" s="86">
        <v>16.047999999999998</v>
      </c>
      <c r="AR424" s="86">
        <v>0</v>
      </c>
      <c r="AS424" s="86">
        <v>0</v>
      </c>
      <c r="AT424" s="97">
        <v>0.81538749197213212</v>
      </c>
      <c r="AX424" s="86">
        <v>0.48143999999999998</v>
      </c>
      <c r="AY424" s="86">
        <v>0</v>
      </c>
      <c r="AZ424" s="86">
        <v>18.559999999999999</v>
      </c>
      <c r="BA424" s="86">
        <v>0</v>
      </c>
      <c r="BC424" s="86">
        <v>19.2</v>
      </c>
      <c r="BF424" s="86">
        <v>0</v>
      </c>
      <c r="BG424" s="86">
        <v>0</v>
      </c>
      <c r="BH424" s="86">
        <v>18.559999999999999</v>
      </c>
      <c r="BI424" s="86">
        <v>0.64</v>
      </c>
      <c r="BJ424" s="86">
        <v>0.48143999999999998</v>
      </c>
      <c r="BK424" s="86">
        <v>0</v>
      </c>
      <c r="BL424" s="86">
        <v>0</v>
      </c>
      <c r="BM424" s="86">
        <v>0</v>
      </c>
      <c r="BN424" s="86" t="s">
        <v>6</v>
      </c>
      <c r="BO424" s="86" t="s">
        <v>6</v>
      </c>
      <c r="BP424" s="86">
        <v>19.681439999999998</v>
      </c>
      <c r="BS424" s="98">
        <v>0</v>
      </c>
      <c r="BT424" s="98">
        <v>0</v>
      </c>
      <c r="BU424" s="98">
        <v>0.96748205415863875</v>
      </c>
      <c r="BV424" s="98">
        <v>3.2517945841361202E-2</v>
      </c>
      <c r="BX424" s="98">
        <v>1</v>
      </c>
    </row>
    <row r="425" spans="1:76" x14ac:dyDescent="0.35">
      <c r="A425" s="96" t="s">
        <v>597</v>
      </c>
      <c r="B425" s="96" t="s">
        <v>602</v>
      </c>
      <c r="C425" s="86">
        <v>0</v>
      </c>
      <c r="D425" s="86">
        <v>0</v>
      </c>
      <c r="E425" s="86">
        <v>0</v>
      </c>
      <c r="F425" s="86">
        <v>0</v>
      </c>
      <c r="G425" s="86">
        <v>0</v>
      </c>
      <c r="H425" s="86">
        <v>0</v>
      </c>
      <c r="I425" s="86">
        <v>0</v>
      </c>
      <c r="J425" s="86">
        <v>0</v>
      </c>
      <c r="K425" s="86">
        <v>0</v>
      </c>
      <c r="L425" s="86">
        <v>14.7095</v>
      </c>
      <c r="M425" s="86">
        <v>57.187199999999997</v>
      </c>
      <c r="N425" s="86">
        <v>259.69299999999998</v>
      </c>
      <c r="O425" s="86">
        <v>73.595799999999997</v>
      </c>
      <c r="P425" s="86">
        <v>37.035899999999998</v>
      </c>
      <c r="Q425" s="86">
        <v>0</v>
      </c>
      <c r="R425" s="86">
        <v>0</v>
      </c>
      <c r="S425" s="86">
        <v>0</v>
      </c>
      <c r="T425" s="86">
        <v>0</v>
      </c>
      <c r="U425" s="86">
        <v>0</v>
      </c>
      <c r="V425" s="86">
        <v>0</v>
      </c>
      <c r="W425" s="86">
        <v>0.21</v>
      </c>
      <c r="X425" s="86">
        <v>0</v>
      </c>
      <c r="Y425" s="86">
        <v>0</v>
      </c>
      <c r="Z425" s="86">
        <v>0</v>
      </c>
      <c r="AA425" s="86">
        <v>0</v>
      </c>
      <c r="AB425" s="86">
        <v>0</v>
      </c>
      <c r="AC425" s="86">
        <v>0.99473199999999995</v>
      </c>
      <c r="AD425" s="86">
        <v>0</v>
      </c>
      <c r="AE425" s="86">
        <v>0</v>
      </c>
      <c r="AF425" s="86">
        <v>0</v>
      </c>
      <c r="AG425" s="86">
        <v>0</v>
      </c>
      <c r="AH425" s="86">
        <v>0</v>
      </c>
      <c r="AI425" s="86">
        <v>7.0000000000000007E-2</v>
      </c>
      <c r="AJ425" s="86">
        <v>0.56000000000000005</v>
      </c>
      <c r="AK425" s="86">
        <v>0</v>
      </c>
      <c r="AL425" s="86">
        <v>2.2738999999999998</v>
      </c>
      <c r="AM425" s="86">
        <v>0</v>
      </c>
      <c r="AO425" s="86">
        <v>446.33003200000002</v>
      </c>
      <c r="AP425" s="86">
        <v>446.33003200000002</v>
      </c>
      <c r="AQ425" s="86">
        <v>518.35799999999995</v>
      </c>
      <c r="AR425" s="86">
        <v>0</v>
      </c>
      <c r="AS425" s="86">
        <v>0</v>
      </c>
      <c r="AT425" s="97">
        <v>1.1613782690742172</v>
      </c>
      <c r="AX425" s="86">
        <v>2.2738999999999998</v>
      </c>
      <c r="AY425" s="86">
        <v>0</v>
      </c>
      <c r="AZ425" s="86">
        <v>427.51189999999997</v>
      </c>
      <c r="BA425" s="86">
        <v>0</v>
      </c>
      <c r="BC425" s="86">
        <v>443.426132</v>
      </c>
      <c r="BF425" s="86">
        <v>0</v>
      </c>
      <c r="BG425" s="86">
        <v>0</v>
      </c>
      <c r="BH425" s="86">
        <v>428.71663199999995</v>
      </c>
      <c r="BI425" s="86">
        <v>15.339500000000001</v>
      </c>
      <c r="BJ425" s="86">
        <v>2.2738999999999998</v>
      </c>
      <c r="BK425" s="86">
        <v>0</v>
      </c>
      <c r="BL425" s="86">
        <v>0</v>
      </c>
      <c r="BM425" s="86">
        <v>0</v>
      </c>
      <c r="BN425" s="86" t="s">
        <v>6</v>
      </c>
      <c r="BO425" s="86" t="s">
        <v>6</v>
      </c>
      <c r="BP425" s="86">
        <v>446.33003199999996</v>
      </c>
      <c r="BS425" s="98">
        <v>0</v>
      </c>
      <c r="BT425" s="98">
        <v>0</v>
      </c>
      <c r="BU425" s="98">
        <v>0.96563193399452896</v>
      </c>
      <c r="BV425" s="98">
        <v>3.4368066005471043E-2</v>
      </c>
      <c r="BX425" s="98">
        <v>1</v>
      </c>
    </row>
    <row r="426" spans="1:76" x14ac:dyDescent="0.35">
      <c r="A426" s="96" t="s">
        <v>603</v>
      </c>
      <c r="B426" s="96" t="s">
        <v>604</v>
      </c>
      <c r="C426" s="86">
        <v>0</v>
      </c>
      <c r="D426" s="86">
        <v>0</v>
      </c>
      <c r="E426" s="86">
        <v>0</v>
      </c>
      <c r="F426" s="86">
        <v>0</v>
      </c>
      <c r="G426" s="86">
        <v>0</v>
      </c>
      <c r="H426" s="86">
        <v>0</v>
      </c>
      <c r="I426" s="86">
        <v>0</v>
      </c>
      <c r="J426" s="86">
        <v>3.7730000000000001</v>
      </c>
      <c r="K426" s="86">
        <v>0</v>
      </c>
      <c r="L426" s="86">
        <v>7.2569999999999997</v>
      </c>
      <c r="M426" s="86">
        <v>2.774</v>
      </c>
      <c r="N426" s="86">
        <v>126.553</v>
      </c>
      <c r="O426" s="86">
        <v>0</v>
      </c>
      <c r="P426" s="86">
        <v>12.714</v>
      </c>
      <c r="Q426" s="86">
        <v>0</v>
      </c>
      <c r="R426" s="86">
        <v>4.2190000000000003</v>
      </c>
      <c r="S426" s="86">
        <v>0</v>
      </c>
      <c r="T426" s="86">
        <v>0</v>
      </c>
      <c r="U426" s="86">
        <v>0</v>
      </c>
      <c r="V426" s="86">
        <v>0</v>
      </c>
      <c r="W426" s="86">
        <v>0</v>
      </c>
      <c r="X426" s="86">
        <v>0</v>
      </c>
      <c r="Y426" s="86">
        <v>0</v>
      </c>
      <c r="Z426" s="86">
        <v>0</v>
      </c>
      <c r="AA426" s="86">
        <v>0</v>
      </c>
      <c r="AB426" s="86">
        <v>0</v>
      </c>
      <c r="AC426" s="86">
        <v>2.7160000000000002</v>
      </c>
      <c r="AD426" s="86">
        <v>0</v>
      </c>
      <c r="AE426" s="86">
        <v>0</v>
      </c>
      <c r="AF426" s="86">
        <v>0</v>
      </c>
      <c r="AG426" s="86">
        <v>0</v>
      </c>
      <c r="AH426" s="86">
        <v>0</v>
      </c>
      <c r="AI426" s="86">
        <v>25.244</v>
      </c>
      <c r="AJ426" s="86">
        <v>0</v>
      </c>
      <c r="AK426" s="86">
        <v>0</v>
      </c>
      <c r="AL426" s="86">
        <v>4.6230000000000002</v>
      </c>
      <c r="AM426" s="86">
        <v>0</v>
      </c>
      <c r="AO426" s="86">
        <v>189.87299999999999</v>
      </c>
      <c r="AP426" s="86">
        <v>189.87299999999999</v>
      </c>
      <c r="AQ426" s="86">
        <v>131.62799999999999</v>
      </c>
      <c r="AR426" s="86">
        <v>0</v>
      </c>
      <c r="AS426" s="86">
        <v>0</v>
      </c>
      <c r="AT426" s="97">
        <v>0.69324232513311523</v>
      </c>
      <c r="AX426" s="86">
        <v>4.6230000000000002</v>
      </c>
      <c r="AY426" s="86">
        <v>0</v>
      </c>
      <c r="AZ426" s="86">
        <v>142.041</v>
      </c>
      <c r="BA426" s="86">
        <v>4.2190000000000003</v>
      </c>
      <c r="BC426" s="86">
        <v>156.233</v>
      </c>
      <c r="BF426" s="86">
        <v>0</v>
      </c>
      <c r="BG426" s="86">
        <v>0</v>
      </c>
      <c r="BH426" s="86">
        <v>148.976</v>
      </c>
      <c r="BI426" s="86">
        <v>36.274000000000001</v>
      </c>
      <c r="BJ426" s="86">
        <v>4.6230000000000002</v>
      </c>
      <c r="BK426" s="86">
        <v>0</v>
      </c>
      <c r="BL426" s="86">
        <v>0</v>
      </c>
      <c r="BM426" s="86">
        <v>0</v>
      </c>
      <c r="BN426" s="86" t="s">
        <v>6</v>
      </c>
      <c r="BO426" s="86" t="s">
        <v>6</v>
      </c>
      <c r="BP426" s="86">
        <v>189.87299999999999</v>
      </c>
      <c r="BS426" s="98">
        <v>0</v>
      </c>
      <c r="BT426" s="98">
        <v>0</v>
      </c>
      <c r="BU426" s="98">
        <v>0.80895651303766203</v>
      </c>
      <c r="BV426" s="98">
        <v>0.191043486962338</v>
      </c>
      <c r="BX426" s="98">
        <v>1</v>
      </c>
    </row>
    <row r="427" spans="1:76" x14ac:dyDescent="0.35">
      <c r="A427" s="96" t="s">
        <v>605</v>
      </c>
      <c r="B427" s="96" t="s">
        <v>606</v>
      </c>
      <c r="C427" s="86">
        <v>0</v>
      </c>
      <c r="D427" s="86">
        <v>0.32100000000000001</v>
      </c>
      <c r="E427" s="86">
        <v>0</v>
      </c>
      <c r="F427" s="86">
        <v>0</v>
      </c>
      <c r="G427" s="86">
        <v>0</v>
      </c>
      <c r="H427" s="86">
        <v>0</v>
      </c>
      <c r="I427" s="86">
        <v>0</v>
      </c>
      <c r="J427" s="86">
        <v>0</v>
      </c>
      <c r="K427" s="86">
        <v>0</v>
      </c>
      <c r="L427" s="86">
        <v>0</v>
      </c>
      <c r="M427" s="86">
        <v>0</v>
      </c>
      <c r="N427" s="86">
        <v>0</v>
      </c>
      <c r="O427" s="86">
        <v>0</v>
      </c>
      <c r="P427" s="86">
        <v>0</v>
      </c>
      <c r="Q427" s="86">
        <v>0</v>
      </c>
      <c r="R427" s="86">
        <v>8.5289999999999999</v>
      </c>
      <c r="S427" s="86">
        <v>0</v>
      </c>
      <c r="T427" s="86">
        <v>0</v>
      </c>
      <c r="U427" s="86">
        <v>0</v>
      </c>
      <c r="V427" s="86">
        <v>0</v>
      </c>
      <c r="W427" s="86">
        <v>0</v>
      </c>
      <c r="X427" s="86">
        <v>0</v>
      </c>
      <c r="Y427" s="86">
        <v>0</v>
      </c>
      <c r="Z427" s="86">
        <v>0</v>
      </c>
      <c r="AA427" s="86">
        <v>0</v>
      </c>
      <c r="AB427" s="86">
        <v>0</v>
      </c>
      <c r="AC427" s="86">
        <v>0</v>
      </c>
      <c r="AD427" s="86">
        <v>0</v>
      </c>
      <c r="AE427" s="86">
        <v>0</v>
      </c>
      <c r="AF427" s="86">
        <v>0</v>
      </c>
      <c r="AG427" s="86">
        <v>0</v>
      </c>
      <c r="AH427" s="86">
        <v>0</v>
      </c>
      <c r="AI427" s="86">
        <v>0</v>
      </c>
      <c r="AJ427" s="86">
        <v>0</v>
      </c>
      <c r="AK427" s="86">
        <v>0</v>
      </c>
      <c r="AL427" s="86">
        <v>0.129</v>
      </c>
      <c r="AM427" s="86">
        <v>0</v>
      </c>
      <c r="AO427" s="86">
        <v>8.9789999999999992</v>
      </c>
      <c r="AP427" s="86">
        <v>8.9789999999999992</v>
      </c>
      <c r="AQ427" s="86">
        <v>7.8140000000000001</v>
      </c>
      <c r="AR427" s="86">
        <v>0</v>
      </c>
      <c r="AS427" s="86">
        <v>0</v>
      </c>
      <c r="AT427" s="97">
        <v>0.87025281211716232</v>
      </c>
      <c r="AX427" s="86">
        <v>0.129</v>
      </c>
      <c r="AY427" s="86">
        <v>0</v>
      </c>
      <c r="AZ427" s="86">
        <v>0</v>
      </c>
      <c r="BA427" s="86">
        <v>8.5289999999999999</v>
      </c>
      <c r="BC427" s="86">
        <v>8.5289999999999999</v>
      </c>
      <c r="BF427" s="86">
        <v>0.32100000000000001</v>
      </c>
      <c r="BG427" s="86">
        <v>0</v>
      </c>
      <c r="BH427" s="86">
        <v>8.5289999999999999</v>
      </c>
      <c r="BI427" s="86">
        <v>0</v>
      </c>
      <c r="BJ427" s="86">
        <v>0.129</v>
      </c>
      <c r="BK427" s="86">
        <v>0</v>
      </c>
      <c r="BL427" s="86">
        <v>0.39</v>
      </c>
      <c r="BM427" s="86">
        <v>0</v>
      </c>
      <c r="BN427" s="86" t="s">
        <v>6</v>
      </c>
      <c r="BO427" s="86" t="s">
        <v>6</v>
      </c>
      <c r="BP427" s="86">
        <v>8.9789999999999992</v>
      </c>
      <c r="BS427" s="98">
        <v>3.575008352823255E-2</v>
      </c>
      <c r="BT427" s="98">
        <v>5.6030738389575684E-3</v>
      </c>
      <c r="BU427" s="98">
        <v>0.95864684263280997</v>
      </c>
      <c r="BV427" s="98">
        <v>0</v>
      </c>
      <c r="BX427" s="98">
        <v>1</v>
      </c>
    </row>
    <row r="428" spans="1:76" x14ac:dyDescent="0.35">
      <c r="A428" s="96" t="s">
        <v>605</v>
      </c>
      <c r="B428" s="96" t="s">
        <v>607</v>
      </c>
      <c r="C428" s="86">
        <v>0</v>
      </c>
      <c r="D428" s="86">
        <v>0</v>
      </c>
      <c r="E428" s="86">
        <v>0</v>
      </c>
      <c r="F428" s="86">
        <v>0</v>
      </c>
      <c r="G428" s="86">
        <v>0</v>
      </c>
      <c r="H428" s="86">
        <v>0</v>
      </c>
      <c r="I428" s="86">
        <v>0</v>
      </c>
      <c r="J428" s="86">
        <v>0</v>
      </c>
      <c r="K428" s="86">
        <v>0</v>
      </c>
      <c r="L428" s="86">
        <v>0</v>
      </c>
      <c r="M428" s="86">
        <v>0</v>
      </c>
      <c r="N428" s="86">
        <v>0</v>
      </c>
      <c r="O428" s="86">
        <v>0</v>
      </c>
      <c r="P428" s="86">
        <v>0</v>
      </c>
      <c r="Q428" s="86">
        <v>0</v>
      </c>
      <c r="R428" s="86">
        <v>0.5</v>
      </c>
      <c r="S428" s="86">
        <v>0</v>
      </c>
      <c r="T428" s="86">
        <v>0</v>
      </c>
      <c r="U428" s="86">
        <v>0</v>
      </c>
      <c r="V428" s="86">
        <v>0</v>
      </c>
      <c r="W428" s="86">
        <v>0</v>
      </c>
      <c r="X428" s="86">
        <v>0</v>
      </c>
      <c r="Y428" s="86">
        <v>0</v>
      </c>
      <c r="Z428" s="86">
        <v>0</v>
      </c>
      <c r="AA428" s="86">
        <v>0</v>
      </c>
      <c r="AB428" s="86">
        <v>0</v>
      </c>
      <c r="AC428" s="86">
        <v>0</v>
      </c>
      <c r="AD428" s="86">
        <v>0</v>
      </c>
      <c r="AE428" s="86">
        <v>0</v>
      </c>
      <c r="AF428" s="86">
        <v>0</v>
      </c>
      <c r="AG428" s="86">
        <v>0</v>
      </c>
      <c r="AH428" s="86">
        <v>0</v>
      </c>
      <c r="AI428" s="86">
        <v>0</v>
      </c>
      <c r="AJ428" s="86">
        <v>0</v>
      </c>
      <c r="AK428" s="86">
        <v>0</v>
      </c>
      <c r="AL428" s="86">
        <v>2.5999999999999999E-2</v>
      </c>
      <c r="AM428" s="86">
        <v>0</v>
      </c>
      <c r="AO428" s="86">
        <v>0.52600000000000002</v>
      </c>
      <c r="AP428" s="86">
        <v>0.52600000000000002</v>
      </c>
      <c r="AQ428" s="86">
        <v>0.42799999999999999</v>
      </c>
      <c r="AR428" s="86">
        <v>0</v>
      </c>
      <c r="AS428" s="86">
        <v>0</v>
      </c>
      <c r="AT428" s="97">
        <v>0.81368821292775662</v>
      </c>
      <c r="AX428" s="86">
        <v>2.5999999999999999E-2</v>
      </c>
      <c r="AY428" s="86">
        <v>0</v>
      </c>
      <c r="AZ428" s="86">
        <v>0</v>
      </c>
      <c r="BA428" s="86">
        <v>0.5</v>
      </c>
      <c r="BC428" s="86">
        <v>0.5</v>
      </c>
      <c r="BF428" s="86">
        <v>0</v>
      </c>
      <c r="BG428" s="86">
        <v>0</v>
      </c>
      <c r="BH428" s="86">
        <v>0.5</v>
      </c>
      <c r="BI428" s="86">
        <v>0</v>
      </c>
      <c r="BJ428" s="86">
        <v>2.5999999999999999E-2</v>
      </c>
      <c r="BK428" s="86">
        <v>0</v>
      </c>
      <c r="BL428" s="86">
        <v>0.39</v>
      </c>
      <c r="BM428" s="86">
        <v>0</v>
      </c>
      <c r="BN428" s="86" t="s">
        <v>6</v>
      </c>
      <c r="BO428" s="86" t="s">
        <v>6</v>
      </c>
      <c r="BP428" s="86">
        <v>0.52600000000000002</v>
      </c>
      <c r="BS428" s="98">
        <v>0</v>
      </c>
      <c r="BT428" s="98">
        <v>1.9277566539923952E-2</v>
      </c>
      <c r="BU428" s="98">
        <v>0.98072243346007593</v>
      </c>
      <c r="BV428" s="98">
        <v>0</v>
      </c>
      <c r="BX428" s="98">
        <v>0.99999999999999989</v>
      </c>
    </row>
    <row r="429" spans="1:76" x14ac:dyDescent="0.35">
      <c r="A429" s="96" t="s">
        <v>605</v>
      </c>
      <c r="B429" s="96" t="s">
        <v>608</v>
      </c>
      <c r="C429" s="86">
        <v>0</v>
      </c>
      <c r="D429" s="86">
        <v>0.17199999999999999</v>
      </c>
      <c r="E429" s="86">
        <v>0</v>
      </c>
      <c r="F429" s="86">
        <v>0</v>
      </c>
      <c r="G429" s="86">
        <v>0</v>
      </c>
      <c r="H429" s="86">
        <v>0</v>
      </c>
      <c r="I429" s="86">
        <v>0</v>
      </c>
      <c r="J429" s="86">
        <v>0</v>
      </c>
      <c r="K429" s="86">
        <v>0</v>
      </c>
      <c r="L429" s="86">
        <v>0</v>
      </c>
      <c r="M429" s="86">
        <v>1.8380000000000001</v>
      </c>
      <c r="N429" s="86">
        <v>0</v>
      </c>
      <c r="O429" s="86">
        <v>0</v>
      </c>
      <c r="P429" s="86">
        <v>3.8969999999999998</v>
      </c>
      <c r="Q429" s="86">
        <v>0</v>
      </c>
      <c r="R429" s="86">
        <v>1.655</v>
      </c>
      <c r="S429" s="86">
        <v>0</v>
      </c>
      <c r="T429" s="86">
        <v>0</v>
      </c>
      <c r="U429" s="86">
        <v>0</v>
      </c>
      <c r="V429" s="86">
        <v>0</v>
      </c>
      <c r="W429" s="86">
        <v>0</v>
      </c>
      <c r="X429" s="86">
        <v>0</v>
      </c>
      <c r="Y429" s="86">
        <v>0</v>
      </c>
      <c r="Z429" s="86">
        <v>0</v>
      </c>
      <c r="AA429" s="86">
        <v>0</v>
      </c>
      <c r="AB429" s="86">
        <v>0</v>
      </c>
      <c r="AC429" s="86">
        <v>0</v>
      </c>
      <c r="AD429" s="86">
        <v>0</v>
      </c>
      <c r="AE429" s="86">
        <v>0</v>
      </c>
      <c r="AF429" s="86">
        <v>0</v>
      </c>
      <c r="AG429" s="86">
        <v>0</v>
      </c>
      <c r="AH429" s="86">
        <v>0</v>
      </c>
      <c r="AI429" s="86">
        <v>0</v>
      </c>
      <c r="AJ429" s="86">
        <v>19.356999999999999</v>
      </c>
      <c r="AK429" s="86">
        <v>0</v>
      </c>
      <c r="AL429" s="86">
        <v>0.501</v>
      </c>
      <c r="AM429" s="86">
        <v>0</v>
      </c>
      <c r="AO429" s="86">
        <v>27.42</v>
      </c>
      <c r="AP429" s="86">
        <v>27.42</v>
      </c>
      <c r="AQ429" s="86">
        <v>21.763000000000002</v>
      </c>
      <c r="AR429" s="86">
        <v>0</v>
      </c>
      <c r="AS429" s="86">
        <v>0</v>
      </c>
      <c r="AT429" s="97">
        <v>0.7936907366885485</v>
      </c>
      <c r="AX429" s="86">
        <v>0.501</v>
      </c>
      <c r="AY429" s="86">
        <v>0</v>
      </c>
      <c r="AZ429" s="86">
        <v>5.7349999999999994</v>
      </c>
      <c r="BA429" s="86">
        <v>1.655</v>
      </c>
      <c r="BC429" s="86">
        <v>7.39</v>
      </c>
      <c r="BF429" s="86">
        <v>0.17199999999999999</v>
      </c>
      <c r="BG429" s="86">
        <v>0</v>
      </c>
      <c r="BH429" s="86">
        <v>7.39</v>
      </c>
      <c r="BI429" s="86">
        <v>19.356999999999999</v>
      </c>
      <c r="BJ429" s="86">
        <v>0.501</v>
      </c>
      <c r="BK429" s="86">
        <v>0</v>
      </c>
      <c r="BL429" s="86">
        <v>0.39</v>
      </c>
      <c r="BM429" s="86">
        <v>0</v>
      </c>
      <c r="BN429" s="86" t="s">
        <v>6</v>
      </c>
      <c r="BO429" s="86" t="s">
        <v>6</v>
      </c>
      <c r="BP429" s="86">
        <v>27.419999999999998</v>
      </c>
      <c r="BS429" s="98">
        <v>6.2727935813274979E-3</v>
      </c>
      <c r="BT429" s="98">
        <v>7.1258205689277909E-3</v>
      </c>
      <c r="BU429" s="98">
        <v>0.28065681983953317</v>
      </c>
      <c r="BV429" s="98">
        <v>0.70594456601021149</v>
      </c>
      <c r="BX429" s="98">
        <v>1</v>
      </c>
    </row>
    <row r="430" spans="1:76" x14ac:dyDescent="0.35">
      <c r="A430" s="96" t="s">
        <v>609</v>
      </c>
      <c r="B430" s="96" t="s">
        <v>610</v>
      </c>
      <c r="C430" s="86">
        <v>0</v>
      </c>
      <c r="D430" s="86">
        <v>0.34899999999999998</v>
      </c>
      <c r="E430" s="86">
        <v>0</v>
      </c>
      <c r="F430" s="86">
        <v>0</v>
      </c>
      <c r="G430" s="86">
        <v>0</v>
      </c>
      <c r="H430" s="86">
        <v>0</v>
      </c>
      <c r="I430" s="86">
        <v>0</v>
      </c>
      <c r="J430" s="86">
        <v>0</v>
      </c>
      <c r="K430" s="86">
        <v>0</v>
      </c>
      <c r="L430" s="86">
        <v>0</v>
      </c>
      <c r="M430" s="86">
        <v>24</v>
      </c>
      <c r="N430" s="86">
        <v>2.6</v>
      </c>
      <c r="O430" s="86">
        <v>0</v>
      </c>
      <c r="P430" s="86">
        <v>4.8</v>
      </c>
      <c r="Q430" s="86">
        <v>0</v>
      </c>
      <c r="R430" s="86">
        <v>0</v>
      </c>
      <c r="S430" s="86">
        <v>0</v>
      </c>
      <c r="T430" s="86">
        <v>0</v>
      </c>
      <c r="U430" s="86">
        <v>0</v>
      </c>
      <c r="V430" s="86">
        <v>0</v>
      </c>
      <c r="W430" s="86">
        <v>0</v>
      </c>
      <c r="X430" s="86">
        <v>0</v>
      </c>
      <c r="Y430" s="86">
        <v>0</v>
      </c>
      <c r="Z430" s="86">
        <v>0</v>
      </c>
      <c r="AA430" s="86">
        <v>0</v>
      </c>
      <c r="AB430" s="86">
        <v>0</v>
      </c>
      <c r="AC430" s="86">
        <v>0</v>
      </c>
      <c r="AD430" s="86">
        <v>0</v>
      </c>
      <c r="AE430" s="86">
        <v>0</v>
      </c>
      <c r="AF430" s="86">
        <v>0</v>
      </c>
      <c r="AG430" s="86">
        <v>0</v>
      </c>
      <c r="AH430" s="86">
        <v>0</v>
      </c>
      <c r="AI430" s="86">
        <v>3.3</v>
      </c>
      <c r="AJ430" s="86">
        <v>0</v>
      </c>
      <c r="AK430" s="86">
        <v>0</v>
      </c>
      <c r="AL430" s="86">
        <v>0.72</v>
      </c>
      <c r="AM430" s="86">
        <v>0</v>
      </c>
      <c r="AO430" s="86">
        <v>35.768999999999998</v>
      </c>
      <c r="AP430" s="86">
        <v>35.768999999999998</v>
      </c>
      <c r="AQ430" s="86">
        <v>24</v>
      </c>
      <c r="AR430" s="86">
        <v>0</v>
      </c>
      <c r="AS430" s="86">
        <v>0</v>
      </c>
      <c r="AT430" s="97">
        <v>0.6709720707875535</v>
      </c>
      <c r="AX430" s="86">
        <v>0.72</v>
      </c>
      <c r="AY430" s="86">
        <v>0</v>
      </c>
      <c r="AZ430" s="86">
        <v>31.400000000000002</v>
      </c>
      <c r="BA430" s="86">
        <v>0</v>
      </c>
      <c r="BC430" s="86">
        <v>31.400000000000002</v>
      </c>
      <c r="BF430" s="86">
        <v>0.34899999999999998</v>
      </c>
      <c r="BG430" s="86">
        <v>0</v>
      </c>
      <c r="BH430" s="86">
        <v>31.400000000000002</v>
      </c>
      <c r="BI430" s="86">
        <v>3.3</v>
      </c>
      <c r="BJ430" s="86">
        <v>0.72</v>
      </c>
      <c r="BK430" s="86">
        <v>0.55000000000000004</v>
      </c>
      <c r="BL430" s="86">
        <v>0.3206</v>
      </c>
      <c r="BM430" s="86">
        <v>0</v>
      </c>
      <c r="BN430" s="86" t="s">
        <v>6</v>
      </c>
      <c r="BO430" s="86" t="s">
        <v>6</v>
      </c>
      <c r="BP430" s="86">
        <v>35.768999999999998</v>
      </c>
      <c r="BS430" s="98">
        <v>2.0828091364030306E-2</v>
      </c>
      <c r="BT430" s="98">
        <v>6.4534093768346887E-3</v>
      </c>
      <c r="BU430" s="98">
        <v>0.8804598395258465</v>
      </c>
      <c r="BV430" s="98">
        <v>9.2258659733288603E-2</v>
      </c>
      <c r="BX430" s="98">
        <v>1</v>
      </c>
    </row>
    <row r="431" spans="1:76" x14ac:dyDescent="0.35">
      <c r="A431" s="96" t="s">
        <v>611</v>
      </c>
      <c r="B431" s="96" t="s">
        <v>612</v>
      </c>
      <c r="C431" s="86">
        <v>0</v>
      </c>
      <c r="D431" s="86">
        <v>8.6274199999999995E-2</v>
      </c>
      <c r="E431" s="86">
        <v>0</v>
      </c>
      <c r="F431" s="86">
        <v>0.235816</v>
      </c>
      <c r="G431" s="86">
        <v>0</v>
      </c>
      <c r="H431" s="86">
        <v>0</v>
      </c>
      <c r="I431" s="86">
        <v>287.65300000000002</v>
      </c>
      <c r="J431" s="86">
        <v>3.7305899999999999</v>
      </c>
      <c r="K431" s="86">
        <v>0</v>
      </c>
      <c r="L431" s="86">
        <v>0</v>
      </c>
      <c r="M431" s="86">
        <v>0</v>
      </c>
      <c r="N431" s="86">
        <v>0</v>
      </c>
      <c r="O431" s="86">
        <v>0</v>
      </c>
      <c r="P431" s="86">
        <v>0</v>
      </c>
      <c r="Q431" s="86">
        <v>0</v>
      </c>
      <c r="R431" s="86">
        <v>272.18299999999999</v>
      </c>
      <c r="S431" s="86">
        <v>0</v>
      </c>
      <c r="T431" s="86">
        <v>0</v>
      </c>
      <c r="U431" s="86">
        <v>0</v>
      </c>
      <c r="V431" s="86">
        <v>0</v>
      </c>
      <c r="W431" s="86">
        <v>0</v>
      </c>
      <c r="X431" s="86">
        <v>0</v>
      </c>
      <c r="Y431" s="86">
        <v>0</v>
      </c>
      <c r="Z431" s="86">
        <v>0</v>
      </c>
      <c r="AA431" s="86">
        <v>0</v>
      </c>
      <c r="AB431" s="86">
        <v>0</v>
      </c>
      <c r="AC431" s="86">
        <v>11.1934</v>
      </c>
      <c r="AD431" s="86">
        <v>0</v>
      </c>
      <c r="AE431" s="86">
        <v>0</v>
      </c>
      <c r="AF431" s="86">
        <v>0</v>
      </c>
      <c r="AG431" s="86">
        <v>11.17</v>
      </c>
      <c r="AH431" s="86">
        <v>22.803000000000001</v>
      </c>
      <c r="AI431" s="86">
        <v>70.841999999999999</v>
      </c>
      <c r="AJ431" s="86">
        <v>394.42099999999999</v>
      </c>
      <c r="AK431" s="86">
        <v>0</v>
      </c>
      <c r="AL431" s="86">
        <v>23.295000000000002</v>
      </c>
      <c r="AM431" s="86">
        <v>19.190000000000001</v>
      </c>
      <c r="AO431" s="86">
        <v>1097.6130802</v>
      </c>
      <c r="AP431" s="86">
        <v>1116.8030802000001</v>
      </c>
      <c r="AQ431" s="86">
        <v>1032.5409999999999</v>
      </c>
      <c r="AR431" s="86">
        <v>173.1</v>
      </c>
      <c r="AS431" s="86">
        <v>173.12</v>
      </c>
      <c r="AT431" s="97">
        <v>0.92455063771411672</v>
      </c>
      <c r="AX431" s="86">
        <v>34.465000000000003</v>
      </c>
      <c r="AY431" s="86">
        <v>0</v>
      </c>
      <c r="AZ431" s="86">
        <v>0</v>
      </c>
      <c r="BA431" s="86">
        <v>272.18299999999999</v>
      </c>
      <c r="BC431" s="86">
        <v>283.37639999999999</v>
      </c>
      <c r="BF431" s="86">
        <v>0.32209019999999999</v>
      </c>
      <c r="BG431" s="86">
        <v>0</v>
      </c>
      <c r="BH431" s="86">
        <v>283.37639999999999</v>
      </c>
      <c r="BI431" s="86">
        <v>779.44958999999994</v>
      </c>
      <c r="BJ431" s="86">
        <v>34.465000000000003</v>
      </c>
      <c r="BK431" s="86">
        <v>0</v>
      </c>
      <c r="BL431" s="86">
        <v>0</v>
      </c>
      <c r="BM431" s="86">
        <v>19.190000000000001</v>
      </c>
      <c r="BN431" s="86">
        <v>0</v>
      </c>
      <c r="BO431" s="86">
        <v>0</v>
      </c>
      <c r="BP431" s="86">
        <v>1116.8030801999998</v>
      </c>
      <c r="BS431" s="98">
        <v>2.8840375327610958E-4</v>
      </c>
      <c r="BT431" s="98">
        <v>1.7182975530980277E-2</v>
      </c>
      <c r="BU431" s="98">
        <v>0.28459932250820819</v>
      </c>
      <c r="BV431" s="98">
        <v>0.69792929820753558</v>
      </c>
      <c r="BX431" s="98">
        <v>1.0000000000000002</v>
      </c>
    </row>
    <row r="432" spans="1:76" x14ac:dyDescent="0.35">
      <c r="A432" s="96" t="s">
        <v>611</v>
      </c>
      <c r="B432" s="96" t="s">
        <v>613</v>
      </c>
      <c r="C432" s="86">
        <v>0</v>
      </c>
      <c r="D432" s="86">
        <v>0</v>
      </c>
      <c r="E432" s="86">
        <v>0</v>
      </c>
      <c r="F432" s="86">
        <v>0</v>
      </c>
      <c r="G432" s="86">
        <v>0</v>
      </c>
      <c r="H432" s="86">
        <v>0</v>
      </c>
      <c r="I432" s="86">
        <v>0</v>
      </c>
      <c r="J432" s="86">
        <v>0</v>
      </c>
      <c r="K432" s="86">
        <v>0</v>
      </c>
      <c r="L432" s="86">
        <v>0</v>
      </c>
      <c r="M432" s="86">
        <v>0</v>
      </c>
      <c r="N432" s="86">
        <v>0</v>
      </c>
      <c r="O432" s="86">
        <v>0</v>
      </c>
      <c r="P432" s="86">
        <v>0</v>
      </c>
      <c r="Q432" s="86">
        <v>0</v>
      </c>
      <c r="R432" s="86">
        <v>0</v>
      </c>
      <c r="S432" s="86">
        <v>0</v>
      </c>
      <c r="T432" s="86">
        <v>0</v>
      </c>
      <c r="U432" s="86">
        <v>0</v>
      </c>
      <c r="V432" s="86">
        <v>0</v>
      </c>
      <c r="W432" s="86">
        <v>0</v>
      </c>
      <c r="X432" s="86">
        <v>0</v>
      </c>
      <c r="Y432" s="86">
        <v>0</v>
      </c>
      <c r="Z432" s="86">
        <v>0</v>
      </c>
      <c r="AA432" s="86">
        <v>0</v>
      </c>
      <c r="AB432" s="86">
        <v>0</v>
      </c>
      <c r="AC432" s="86">
        <v>0</v>
      </c>
      <c r="AD432" s="86">
        <v>0</v>
      </c>
      <c r="AE432" s="86">
        <v>0</v>
      </c>
      <c r="AF432" s="86">
        <v>0</v>
      </c>
      <c r="AG432" s="86">
        <v>0</v>
      </c>
      <c r="AH432" s="86">
        <v>0</v>
      </c>
      <c r="AI432" s="86">
        <v>0</v>
      </c>
      <c r="AJ432" s="86">
        <v>56.918999999999997</v>
      </c>
      <c r="AK432" s="86">
        <v>0</v>
      </c>
      <c r="AL432" s="86">
        <v>1.70757</v>
      </c>
      <c r="AM432" s="86">
        <v>0</v>
      </c>
      <c r="AO432" s="86">
        <v>58.626569999999994</v>
      </c>
      <c r="AP432" s="86">
        <v>58.626569999999994</v>
      </c>
      <c r="AQ432" s="86">
        <v>56.918999999999997</v>
      </c>
      <c r="AR432" s="86">
        <v>0</v>
      </c>
      <c r="AS432" s="86">
        <v>0</v>
      </c>
      <c r="AT432" s="97">
        <v>0.970873786407767</v>
      </c>
      <c r="AX432" s="86">
        <v>1.70757</v>
      </c>
      <c r="AY432" s="86">
        <v>0</v>
      </c>
      <c r="AZ432" s="86">
        <v>0</v>
      </c>
      <c r="BA432" s="86">
        <v>0</v>
      </c>
      <c r="BC432" s="86">
        <v>0</v>
      </c>
      <c r="BF432" s="86">
        <v>0</v>
      </c>
      <c r="BG432" s="86">
        <v>0</v>
      </c>
      <c r="BH432" s="86">
        <v>0</v>
      </c>
      <c r="BI432" s="86">
        <v>56.918999999999997</v>
      </c>
      <c r="BJ432" s="86">
        <v>1.70757</v>
      </c>
      <c r="BK432" s="86">
        <v>0</v>
      </c>
      <c r="BL432" s="86">
        <v>0</v>
      </c>
      <c r="BM432" s="86">
        <v>0</v>
      </c>
      <c r="BN432" s="86" t="s">
        <v>6</v>
      </c>
      <c r="BO432" s="86" t="s">
        <v>6</v>
      </c>
      <c r="BP432" s="86">
        <v>58.626569999999994</v>
      </c>
      <c r="BS432" s="98">
        <v>0</v>
      </c>
      <c r="BT432" s="98">
        <v>0</v>
      </c>
      <c r="BU432" s="98">
        <v>2.9126213592233014E-2</v>
      </c>
      <c r="BV432" s="98">
        <v>0.970873786407767</v>
      </c>
      <c r="BX432" s="98">
        <v>1</v>
      </c>
    </row>
    <row r="433" spans="1:76" x14ac:dyDescent="0.35">
      <c r="A433" s="96" t="s">
        <v>611</v>
      </c>
      <c r="B433" s="96" t="s">
        <v>614</v>
      </c>
      <c r="C433" s="86">
        <v>0</v>
      </c>
      <c r="D433" s="86">
        <v>0.51</v>
      </c>
      <c r="E433" s="86">
        <v>0</v>
      </c>
      <c r="F433" s="86">
        <v>0</v>
      </c>
      <c r="G433" s="86">
        <v>0</v>
      </c>
      <c r="H433" s="86">
        <v>0</v>
      </c>
      <c r="I433" s="86">
        <v>0</v>
      </c>
      <c r="J433" s="86">
        <v>0</v>
      </c>
      <c r="K433" s="86">
        <v>0</v>
      </c>
      <c r="L433" s="86">
        <v>178.035</v>
      </c>
      <c r="M433" s="86">
        <v>0</v>
      </c>
      <c r="N433" s="86">
        <v>0</v>
      </c>
      <c r="O433" s="86">
        <v>0</v>
      </c>
      <c r="P433" s="86">
        <v>19.788</v>
      </c>
      <c r="Q433" s="86">
        <v>1.9259999999999999</v>
      </c>
      <c r="R433" s="86">
        <v>0</v>
      </c>
      <c r="S433" s="86">
        <v>0</v>
      </c>
      <c r="T433" s="86">
        <v>0</v>
      </c>
      <c r="U433" s="86">
        <v>0</v>
      </c>
      <c r="V433" s="86">
        <v>0</v>
      </c>
      <c r="W433" s="86">
        <v>3.5339999999999998</v>
      </c>
      <c r="X433" s="86">
        <v>3.0214300000000001</v>
      </c>
      <c r="Y433" s="86">
        <v>0</v>
      </c>
      <c r="Z433" s="86">
        <v>0</v>
      </c>
      <c r="AA433" s="86">
        <v>0</v>
      </c>
      <c r="AB433" s="86">
        <v>0</v>
      </c>
      <c r="AC433" s="86">
        <v>0.83399999999999996</v>
      </c>
      <c r="AD433" s="86">
        <v>0</v>
      </c>
      <c r="AE433" s="86">
        <v>0</v>
      </c>
      <c r="AF433" s="86">
        <v>0</v>
      </c>
      <c r="AG433" s="86">
        <v>0</v>
      </c>
      <c r="AH433" s="86">
        <v>0</v>
      </c>
      <c r="AI433" s="86">
        <v>0</v>
      </c>
      <c r="AJ433" s="86">
        <v>0.41199999999999998</v>
      </c>
      <c r="AK433" s="86">
        <v>0</v>
      </c>
      <c r="AL433" s="86">
        <v>8.859</v>
      </c>
      <c r="AM433" s="86">
        <v>0</v>
      </c>
      <c r="AO433" s="86">
        <v>216.91943000000001</v>
      </c>
      <c r="AP433" s="86">
        <v>216.91943000000001</v>
      </c>
      <c r="AQ433" s="86">
        <v>163.755</v>
      </c>
      <c r="AR433" s="86">
        <v>0</v>
      </c>
      <c r="AS433" s="86">
        <v>0</v>
      </c>
      <c r="AT433" s="97">
        <v>0.7549116277873309</v>
      </c>
      <c r="AX433" s="86">
        <v>8.859</v>
      </c>
      <c r="AY433" s="86">
        <v>0</v>
      </c>
      <c r="AZ433" s="86">
        <v>21.713999999999999</v>
      </c>
      <c r="BA433" s="86">
        <v>0</v>
      </c>
      <c r="BC433" s="86">
        <v>207.13843</v>
      </c>
      <c r="BF433" s="86">
        <v>0.51</v>
      </c>
      <c r="BG433" s="86">
        <v>0</v>
      </c>
      <c r="BH433" s="86">
        <v>26.081999999999997</v>
      </c>
      <c r="BI433" s="86">
        <v>181.46843000000001</v>
      </c>
      <c r="BJ433" s="86">
        <v>8.859</v>
      </c>
      <c r="BK433" s="86">
        <v>0</v>
      </c>
      <c r="BL433" s="86">
        <v>0</v>
      </c>
      <c r="BM433" s="86">
        <v>0</v>
      </c>
      <c r="BN433" s="86" t="s">
        <v>6</v>
      </c>
      <c r="BO433" s="86" t="s">
        <v>6</v>
      </c>
      <c r="BP433" s="86">
        <v>216.91943000000001</v>
      </c>
      <c r="BS433" s="98">
        <v>2.3511033566702621E-3</v>
      </c>
      <c r="BT433" s="98">
        <v>0</v>
      </c>
      <c r="BU433" s="98">
        <v>0.16107823997140319</v>
      </c>
      <c r="BV433" s="98">
        <v>0.83657065667192654</v>
      </c>
      <c r="BX433" s="98">
        <v>1</v>
      </c>
    </row>
    <row r="434" spans="1:76" x14ac:dyDescent="0.35">
      <c r="A434" s="96" t="s">
        <v>615</v>
      </c>
      <c r="B434" s="96" t="s">
        <v>616</v>
      </c>
      <c r="C434" s="86">
        <v>0</v>
      </c>
      <c r="D434" s="86">
        <v>0.02</v>
      </c>
      <c r="E434" s="86">
        <v>0</v>
      </c>
      <c r="F434" s="86">
        <v>0</v>
      </c>
      <c r="G434" s="86">
        <v>0</v>
      </c>
      <c r="H434" s="86">
        <v>0</v>
      </c>
      <c r="I434" s="86">
        <v>0</v>
      </c>
      <c r="J434" s="86">
        <v>0</v>
      </c>
      <c r="K434" s="86">
        <v>0</v>
      </c>
      <c r="L434" s="86">
        <v>0</v>
      </c>
      <c r="M434" s="86">
        <v>0</v>
      </c>
      <c r="N434" s="86">
        <v>33.299999999999997</v>
      </c>
      <c r="O434" s="86">
        <v>0</v>
      </c>
      <c r="P434" s="86">
        <v>0</v>
      </c>
      <c r="Q434" s="86">
        <v>0</v>
      </c>
      <c r="R434" s="86">
        <v>0</v>
      </c>
      <c r="S434" s="86">
        <v>0</v>
      </c>
      <c r="T434" s="86">
        <v>0</v>
      </c>
      <c r="U434" s="86">
        <v>0</v>
      </c>
      <c r="V434" s="86">
        <v>0</v>
      </c>
      <c r="W434" s="86">
        <v>0</v>
      </c>
      <c r="X434" s="86">
        <v>0</v>
      </c>
      <c r="Y434" s="86">
        <v>0</v>
      </c>
      <c r="Z434" s="86">
        <v>0</v>
      </c>
      <c r="AA434" s="86">
        <v>0</v>
      </c>
      <c r="AB434" s="86">
        <v>0</v>
      </c>
      <c r="AC434" s="86">
        <v>0</v>
      </c>
      <c r="AD434" s="86">
        <v>0</v>
      </c>
      <c r="AE434" s="86">
        <v>0</v>
      </c>
      <c r="AF434" s="86">
        <v>0</v>
      </c>
      <c r="AG434" s="86">
        <v>0</v>
      </c>
      <c r="AH434" s="86">
        <v>0</v>
      </c>
      <c r="AI434" s="86">
        <v>4.8</v>
      </c>
      <c r="AJ434" s="86">
        <v>0</v>
      </c>
      <c r="AK434" s="86">
        <v>0</v>
      </c>
      <c r="AL434" s="86">
        <v>0.25</v>
      </c>
      <c r="AM434" s="86">
        <v>0</v>
      </c>
      <c r="AO434" s="86">
        <v>38.369999999999997</v>
      </c>
      <c r="AP434" s="86">
        <v>38.369999999999997</v>
      </c>
      <c r="AQ434" s="86">
        <v>26.2</v>
      </c>
      <c r="AR434" s="86">
        <v>0</v>
      </c>
      <c r="AS434" s="86">
        <v>0</v>
      </c>
      <c r="AT434" s="97">
        <v>0.68282512379463123</v>
      </c>
      <c r="AX434" s="86">
        <v>0.25</v>
      </c>
      <c r="AY434" s="86">
        <v>0</v>
      </c>
      <c r="AZ434" s="86">
        <v>33.299999999999997</v>
      </c>
      <c r="BA434" s="86">
        <v>0</v>
      </c>
      <c r="BC434" s="86">
        <v>33.299999999999997</v>
      </c>
      <c r="BF434" s="86">
        <v>0.02</v>
      </c>
      <c r="BG434" s="86">
        <v>0</v>
      </c>
      <c r="BH434" s="86">
        <v>33.299999999999997</v>
      </c>
      <c r="BI434" s="86">
        <v>4.8</v>
      </c>
      <c r="BJ434" s="86">
        <v>0.25</v>
      </c>
      <c r="BK434" s="86">
        <v>0</v>
      </c>
      <c r="BL434" s="86">
        <v>0</v>
      </c>
      <c r="BM434" s="86">
        <v>0</v>
      </c>
      <c r="BN434" s="86" t="s">
        <v>6</v>
      </c>
      <c r="BO434" s="86" t="s">
        <v>6</v>
      </c>
      <c r="BP434" s="86">
        <v>38.369999999999997</v>
      </c>
      <c r="BS434" s="98">
        <v>5.2124055251498566E-4</v>
      </c>
      <c r="BT434" s="98">
        <v>0</v>
      </c>
      <c r="BU434" s="98">
        <v>0.87438102684388841</v>
      </c>
      <c r="BV434" s="98">
        <v>0.12509773260359655</v>
      </c>
      <c r="BX434" s="98">
        <v>1</v>
      </c>
    </row>
    <row r="435" spans="1:76" x14ac:dyDescent="0.35">
      <c r="A435" s="96" t="s">
        <v>617</v>
      </c>
      <c r="B435" s="96" t="s">
        <v>618</v>
      </c>
      <c r="C435" s="86">
        <v>0</v>
      </c>
      <c r="D435" s="86">
        <v>0.3</v>
      </c>
      <c r="E435" s="86">
        <v>0</v>
      </c>
      <c r="F435" s="86">
        <v>0</v>
      </c>
      <c r="G435" s="86">
        <v>0</v>
      </c>
      <c r="H435" s="86">
        <v>0</v>
      </c>
      <c r="I435" s="86">
        <v>0</v>
      </c>
      <c r="J435" s="86">
        <v>0</v>
      </c>
      <c r="K435" s="86">
        <v>0</v>
      </c>
      <c r="L435" s="86">
        <v>0</v>
      </c>
      <c r="M435" s="86">
        <v>0</v>
      </c>
      <c r="N435" s="86">
        <v>0</v>
      </c>
      <c r="O435" s="86">
        <v>0</v>
      </c>
      <c r="P435" s="86">
        <v>0</v>
      </c>
      <c r="Q435" s="86">
        <v>52</v>
      </c>
      <c r="R435" s="86">
        <v>0</v>
      </c>
      <c r="S435" s="86">
        <v>0</v>
      </c>
      <c r="T435" s="86">
        <v>0</v>
      </c>
      <c r="U435" s="86">
        <v>0</v>
      </c>
      <c r="V435" s="86">
        <v>0</v>
      </c>
      <c r="W435" s="86">
        <v>0</v>
      </c>
      <c r="X435" s="86">
        <v>0</v>
      </c>
      <c r="Y435" s="86">
        <v>0</v>
      </c>
      <c r="Z435" s="86">
        <v>0</v>
      </c>
      <c r="AA435" s="86">
        <v>0</v>
      </c>
      <c r="AB435" s="86">
        <v>0</v>
      </c>
      <c r="AC435" s="86">
        <v>0</v>
      </c>
      <c r="AD435" s="86">
        <v>0</v>
      </c>
      <c r="AE435" s="86">
        <v>0</v>
      </c>
      <c r="AF435" s="86">
        <v>0</v>
      </c>
      <c r="AG435" s="86">
        <v>0</v>
      </c>
      <c r="AH435" s="86">
        <v>0</v>
      </c>
      <c r="AI435" s="86">
        <v>0</v>
      </c>
      <c r="AJ435" s="86">
        <v>0</v>
      </c>
      <c r="AK435" s="86">
        <v>0</v>
      </c>
      <c r="AL435" s="86">
        <v>1.3380000000000001</v>
      </c>
      <c r="AM435" s="86">
        <v>0</v>
      </c>
      <c r="AO435" s="86">
        <v>53.637999999999998</v>
      </c>
      <c r="AP435" s="86">
        <v>53.637999999999998</v>
      </c>
      <c r="AQ435" s="86">
        <v>44.6</v>
      </c>
      <c r="AR435" s="86">
        <v>0</v>
      </c>
      <c r="AS435" s="86">
        <v>0</v>
      </c>
      <c r="AT435" s="97">
        <v>0.83150005593049714</v>
      </c>
      <c r="AX435" s="86">
        <v>1.3380000000000001</v>
      </c>
      <c r="AY435" s="86">
        <v>0</v>
      </c>
      <c r="AZ435" s="86">
        <v>52</v>
      </c>
      <c r="BA435" s="86">
        <v>0</v>
      </c>
      <c r="BC435" s="86">
        <v>52</v>
      </c>
      <c r="BF435" s="86">
        <v>0.3</v>
      </c>
      <c r="BG435" s="86">
        <v>0</v>
      </c>
      <c r="BH435" s="86">
        <v>52</v>
      </c>
      <c r="BI435" s="86">
        <v>0</v>
      </c>
      <c r="BJ435" s="86">
        <v>1.3380000000000001</v>
      </c>
      <c r="BK435" s="86">
        <v>0.55000000000000004</v>
      </c>
      <c r="BL435" s="86">
        <v>0.3206</v>
      </c>
      <c r="BM435" s="86">
        <v>0</v>
      </c>
      <c r="BN435" s="86" t="s">
        <v>6</v>
      </c>
      <c r="BO435" s="86" t="s">
        <v>6</v>
      </c>
      <c r="BP435" s="86">
        <v>53.637999999999998</v>
      </c>
      <c r="BS435" s="98">
        <v>1.9312800626421569E-2</v>
      </c>
      <c r="BT435" s="98">
        <v>7.9973675379395211E-3</v>
      </c>
      <c r="BU435" s="98">
        <v>0.97268983183563895</v>
      </c>
      <c r="BV435" s="98">
        <v>0</v>
      </c>
      <c r="BX435" s="98">
        <v>1</v>
      </c>
    </row>
    <row r="436" spans="1:76" x14ac:dyDescent="0.35">
      <c r="A436" s="96" t="s">
        <v>621</v>
      </c>
      <c r="B436" s="96" t="s">
        <v>622</v>
      </c>
      <c r="C436" s="86">
        <v>0</v>
      </c>
      <c r="D436" s="86">
        <v>3.2000000000000001E-2</v>
      </c>
      <c r="E436" s="86">
        <v>0</v>
      </c>
      <c r="F436" s="86">
        <v>0</v>
      </c>
      <c r="G436" s="86">
        <v>0</v>
      </c>
      <c r="H436" s="86">
        <v>0</v>
      </c>
      <c r="I436" s="86">
        <v>0</v>
      </c>
      <c r="J436" s="86">
        <v>0</v>
      </c>
      <c r="K436" s="86">
        <v>0</v>
      </c>
      <c r="L436" s="86">
        <v>0</v>
      </c>
      <c r="M436" s="86">
        <v>0</v>
      </c>
      <c r="N436" s="86">
        <v>0</v>
      </c>
      <c r="O436" s="86">
        <v>0</v>
      </c>
      <c r="P436" s="86">
        <v>7.2290000000000001</v>
      </c>
      <c r="Q436" s="86">
        <v>0</v>
      </c>
      <c r="R436" s="86">
        <v>0</v>
      </c>
      <c r="S436" s="86">
        <v>0</v>
      </c>
      <c r="T436" s="86">
        <v>0</v>
      </c>
      <c r="U436" s="86">
        <v>0</v>
      </c>
      <c r="V436" s="86">
        <v>0</v>
      </c>
      <c r="W436" s="86">
        <v>1.6870000000000001</v>
      </c>
      <c r="X436" s="86">
        <v>0</v>
      </c>
      <c r="Y436" s="86">
        <v>0</v>
      </c>
      <c r="Z436" s="86">
        <v>0</v>
      </c>
      <c r="AA436" s="86">
        <v>0</v>
      </c>
      <c r="AB436" s="86">
        <v>0</v>
      </c>
      <c r="AC436" s="86">
        <v>0</v>
      </c>
      <c r="AD436" s="86">
        <v>0</v>
      </c>
      <c r="AE436" s="86">
        <v>0</v>
      </c>
      <c r="AF436" s="86">
        <v>1.022</v>
      </c>
      <c r="AG436" s="86">
        <v>0</v>
      </c>
      <c r="AH436" s="86">
        <v>0</v>
      </c>
      <c r="AI436" s="86">
        <v>0</v>
      </c>
      <c r="AJ436" s="86">
        <v>0</v>
      </c>
      <c r="AK436" s="86">
        <v>0</v>
      </c>
      <c r="AL436" s="86">
        <v>0.32300000000000001</v>
      </c>
      <c r="AM436" s="86">
        <v>0</v>
      </c>
      <c r="AO436" s="86">
        <v>10.293000000000001</v>
      </c>
      <c r="AP436" s="86">
        <v>10.293000000000001</v>
      </c>
      <c r="AQ436" s="86">
        <v>6.59</v>
      </c>
      <c r="AR436" s="86">
        <v>0</v>
      </c>
      <c r="AS436" s="86">
        <v>0</v>
      </c>
      <c r="AT436" s="97">
        <v>0.64024094044496249</v>
      </c>
      <c r="AX436" s="86">
        <v>1.345</v>
      </c>
      <c r="AY436" s="86">
        <v>0</v>
      </c>
      <c r="AZ436" s="86">
        <v>7.2290000000000001</v>
      </c>
      <c r="BA436" s="86">
        <v>0</v>
      </c>
      <c r="BC436" s="86">
        <v>8.9160000000000004</v>
      </c>
      <c r="BF436" s="86">
        <v>3.2000000000000001E-2</v>
      </c>
      <c r="BG436" s="86">
        <v>0</v>
      </c>
      <c r="BH436" s="86">
        <v>8.9160000000000004</v>
      </c>
      <c r="BI436" s="86">
        <v>0</v>
      </c>
      <c r="BJ436" s="86">
        <v>1.345</v>
      </c>
      <c r="BK436" s="86">
        <v>0</v>
      </c>
      <c r="BL436" s="86">
        <v>0</v>
      </c>
      <c r="BM436" s="86">
        <v>0</v>
      </c>
      <c r="BN436" s="86" t="s">
        <v>6</v>
      </c>
      <c r="BO436" s="86" t="s">
        <v>6</v>
      </c>
      <c r="BP436" s="86">
        <v>10.293000000000001</v>
      </c>
      <c r="BS436" s="98">
        <v>3.1089089672593022E-3</v>
      </c>
      <c r="BT436" s="98">
        <v>0</v>
      </c>
      <c r="BU436" s="98">
        <v>0.99689109103274065</v>
      </c>
      <c r="BV436" s="98">
        <v>0</v>
      </c>
      <c r="BX436" s="98">
        <v>1</v>
      </c>
    </row>
    <row r="437" spans="1:76" x14ac:dyDescent="0.35">
      <c r="A437" s="96" t="s">
        <v>621</v>
      </c>
      <c r="B437" s="96" t="s">
        <v>623</v>
      </c>
      <c r="C437" s="86">
        <v>0</v>
      </c>
      <c r="D437" s="86">
        <v>0</v>
      </c>
      <c r="E437" s="86">
        <v>0</v>
      </c>
      <c r="F437" s="86">
        <v>0</v>
      </c>
      <c r="G437" s="86">
        <v>0</v>
      </c>
      <c r="H437" s="86">
        <v>0</v>
      </c>
      <c r="I437" s="86">
        <v>0</v>
      </c>
      <c r="J437" s="86">
        <v>0</v>
      </c>
      <c r="K437" s="86">
        <v>0</v>
      </c>
      <c r="L437" s="86">
        <v>0</v>
      </c>
      <c r="M437" s="86">
        <v>0</v>
      </c>
      <c r="N437" s="86">
        <v>0</v>
      </c>
      <c r="O437" s="86">
        <v>0</v>
      </c>
      <c r="P437" s="86">
        <v>4.9080000000000004</v>
      </c>
      <c r="Q437" s="86">
        <v>0</v>
      </c>
      <c r="R437" s="86">
        <v>0</v>
      </c>
      <c r="S437" s="86">
        <v>0</v>
      </c>
      <c r="T437" s="86">
        <v>0</v>
      </c>
      <c r="U437" s="86">
        <v>0</v>
      </c>
      <c r="V437" s="86">
        <v>0</v>
      </c>
      <c r="W437" s="86">
        <v>0.14299999999999999</v>
      </c>
      <c r="X437" s="86">
        <v>0</v>
      </c>
      <c r="Y437" s="86">
        <v>0</v>
      </c>
      <c r="Z437" s="86">
        <v>0</v>
      </c>
      <c r="AA437" s="86">
        <v>0</v>
      </c>
      <c r="AB437" s="86">
        <v>0</v>
      </c>
      <c r="AC437" s="86">
        <v>0</v>
      </c>
      <c r="AD437" s="86">
        <v>0</v>
      </c>
      <c r="AE437" s="86">
        <v>0</v>
      </c>
      <c r="AF437" s="86">
        <v>1.077</v>
      </c>
      <c r="AG437" s="86">
        <v>0</v>
      </c>
      <c r="AH437" s="86">
        <v>0</v>
      </c>
      <c r="AI437" s="86">
        <v>0</v>
      </c>
      <c r="AJ437" s="86">
        <v>0</v>
      </c>
      <c r="AK437" s="86">
        <v>0</v>
      </c>
      <c r="AL437" s="86">
        <v>0.14760000000000001</v>
      </c>
      <c r="AM437" s="86">
        <v>0</v>
      </c>
      <c r="AO437" s="86">
        <v>6.2755999999999998</v>
      </c>
      <c r="AP437" s="86">
        <v>6.2755999999999998</v>
      </c>
      <c r="AQ437" s="86">
        <v>4.92</v>
      </c>
      <c r="AR437" s="86">
        <v>0</v>
      </c>
      <c r="AS437" s="86">
        <v>0</v>
      </c>
      <c r="AT437" s="97">
        <v>0.78398878194913635</v>
      </c>
      <c r="AX437" s="86">
        <v>1.2245999999999999</v>
      </c>
      <c r="AY437" s="86">
        <v>0</v>
      </c>
      <c r="AZ437" s="86">
        <v>4.9080000000000004</v>
      </c>
      <c r="BA437" s="86">
        <v>0</v>
      </c>
      <c r="BC437" s="86">
        <v>5.0510000000000002</v>
      </c>
      <c r="BF437" s="86">
        <v>0</v>
      </c>
      <c r="BG437" s="86">
        <v>0</v>
      </c>
      <c r="BH437" s="86">
        <v>5.0510000000000002</v>
      </c>
      <c r="BI437" s="86">
        <v>0</v>
      </c>
      <c r="BJ437" s="86">
        <v>1.2245999999999999</v>
      </c>
      <c r="BK437" s="86">
        <v>0</v>
      </c>
      <c r="BL437" s="86">
        <v>0</v>
      </c>
      <c r="BM437" s="86">
        <v>0</v>
      </c>
      <c r="BN437" s="86" t="s">
        <v>6</v>
      </c>
      <c r="BO437" s="86" t="s">
        <v>6</v>
      </c>
      <c r="BP437" s="86">
        <v>6.2755999999999998</v>
      </c>
      <c r="BS437" s="98">
        <v>0</v>
      </c>
      <c r="BT437" s="98">
        <v>0</v>
      </c>
      <c r="BU437" s="98">
        <v>1</v>
      </c>
      <c r="BV437" s="98">
        <v>0</v>
      </c>
      <c r="BX437" s="98">
        <v>1</v>
      </c>
    </row>
    <row r="438" spans="1:76" x14ac:dyDescent="0.35">
      <c r="A438" s="96" t="s">
        <v>621</v>
      </c>
      <c r="B438" s="96" t="s">
        <v>624</v>
      </c>
      <c r="C438" s="86">
        <v>0</v>
      </c>
      <c r="D438" s="86">
        <v>3.6999999999999998E-2</v>
      </c>
      <c r="E438" s="86">
        <v>0</v>
      </c>
      <c r="F438" s="86">
        <v>0</v>
      </c>
      <c r="G438" s="86">
        <v>0</v>
      </c>
      <c r="H438" s="86">
        <v>0</v>
      </c>
      <c r="I438" s="86">
        <v>0</v>
      </c>
      <c r="J438" s="86">
        <v>0</v>
      </c>
      <c r="K438" s="86">
        <v>0</v>
      </c>
      <c r="L438" s="86">
        <v>0</v>
      </c>
      <c r="M438" s="86">
        <v>0</v>
      </c>
      <c r="N438" s="86">
        <v>0</v>
      </c>
      <c r="O438" s="86">
        <v>0</v>
      </c>
      <c r="P438" s="86">
        <v>0</v>
      </c>
      <c r="Q438" s="86">
        <v>1.1235299999999999</v>
      </c>
      <c r="R438" s="86">
        <v>0</v>
      </c>
      <c r="S438" s="86">
        <v>0</v>
      </c>
      <c r="T438" s="86">
        <v>0</v>
      </c>
      <c r="U438" s="86">
        <v>0</v>
      </c>
      <c r="V438" s="86">
        <v>0</v>
      </c>
      <c r="W438" s="86">
        <v>0</v>
      </c>
      <c r="X438" s="86">
        <v>0</v>
      </c>
      <c r="Y438" s="86">
        <v>0</v>
      </c>
      <c r="Z438" s="86">
        <v>0</v>
      </c>
      <c r="AA438" s="86">
        <v>0</v>
      </c>
      <c r="AB438" s="86">
        <v>0</v>
      </c>
      <c r="AC438" s="86">
        <v>0</v>
      </c>
      <c r="AD438" s="86">
        <v>0</v>
      </c>
      <c r="AE438" s="86">
        <v>0</v>
      </c>
      <c r="AF438" s="86">
        <v>0</v>
      </c>
      <c r="AG438" s="86">
        <v>0</v>
      </c>
      <c r="AH438" s="86">
        <v>0</v>
      </c>
      <c r="AI438" s="86">
        <v>0</v>
      </c>
      <c r="AJ438" s="86">
        <v>7.21</v>
      </c>
      <c r="AK438" s="86">
        <v>0</v>
      </c>
      <c r="AL438" s="86">
        <v>0.20910000000000001</v>
      </c>
      <c r="AM438" s="86">
        <v>0</v>
      </c>
      <c r="AO438" s="86">
        <v>8.5796299999999999</v>
      </c>
      <c r="AP438" s="86">
        <v>8.5796299999999999</v>
      </c>
      <c r="AQ438" s="86">
        <v>6.97</v>
      </c>
      <c r="AR438" s="86">
        <v>0</v>
      </c>
      <c r="AS438" s="86">
        <v>0</v>
      </c>
      <c r="AT438" s="97">
        <v>0.8123893454612845</v>
      </c>
      <c r="AX438" s="86">
        <v>0.20910000000000001</v>
      </c>
      <c r="AY438" s="86">
        <v>0</v>
      </c>
      <c r="AZ438" s="86">
        <v>1.1235299999999999</v>
      </c>
      <c r="BA438" s="86">
        <v>0</v>
      </c>
      <c r="BC438" s="86">
        <v>1.1235299999999999</v>
      </c>
      <c r="BF438" s="86">
        <v>3.6999999999999998E-2</v>
      </c>
      <c r="BG438" s="86">
        <v>0</v>
      </c>
      <c r="BH438" s="86">
        <v>1.1235299999999999</v>
      </c>
      <c r="BI438" s="86">
        <v>7.21</v>
      </c>
      <c r="BJ438" s="86">
        <v>0.20910000000000001</v>
      </c>
      <c r="BK438" s="86">
        <v>0</v>
      </c>
      <c r="BL438" s="86">
        <v>0</v>
      </c>
      <c r="BM438" s="86">
        <v>0</v>
      </c>
      <c r="BN438" s="86" t="s">
        <v>6</v>
      </c>
      <c r="BO438" s="86" t="s">
        <v>6</v>
      </c>
      <c r="BP438" s="86">
        <v>8.5796299999999999</v>
      </c>
      <c r="BS438" s="98">
        <v>4.3125402843712376E-3</v>
      </c>
      <c r="BT438" s="98">
        <v>0</v>
      </c>
      <c r="BU438" s="98">
        <v>0.15532487997734168</v>
      </c>
      <c r="BV438" s="98">
        <v>0.8403625797382871</v>
      </c>
      <c r="BX438" s="98">
        <v>1</v>
      </c>
    </row>
    <row r="439" spans="1:76" x14ac:dyDescent="0.35">
      <c r="A439" s="96" t="s">
        <v>621</v>
      </c>
      <c r="B439" s="96" t="s">
        <v>625</v>
      </c>
      <c r="C439" s="86">
        <v>0</v>
      </c>
      <c r="D439" s="86">
        <v>0.01</v>
      </c>
      <c r="E439" s="86">
        <v>0</v>
      </c>
      <c r="F439" s="86">
        <v>0</v>
      </c>
      <c r="G439" s="86">
        <v>0</v>
      </c>
      <c r="H439" s="86">
        <v>0</v>
      </c>
      <c r="I439" s="86">
        <v>0</v>
      </c>
      <c r="J439" s="86">
        <v>0</v>
      </c>
      <c r="K439" s="86">
        <v>0</v>
      </c>
      <c r="L439" s="86">
        <v>0</v>
      </c>
      <c r="M439" s="86">
        <v>0</v>
      </c>
      <c r="N439" s="86">
        <v>0</v>
      </c>
      <c r="O439" s="86">
        <v>0</v>
      </c>
      <c r="P439" s="86">
        <v>0</v>
      </c>
      <c r="Q439" s="86">
        <v>0</v>
      </c>
      <c r="R439" s="86">
        <v>0.89700000000000002</v>
      </c>
      <c r="S439" s="86">
        <v>0</v>
      </c>
      <c r="T439" s="86">
        <v>0</v>
      </c>
      <c r="U439" s="86">
        <v>0</v>
      </c>
      <c r="V439" s="86">
        <v>0</v>
      </c>
      <c r="W439" s="86">
        <v>0</v>
      </c>
      <c r="X439" s="86">
        <v>0</v>
      </c>
      <c r="Y439" s="86">
        <v>0</v>
      </c>
      <c r="Z439" s="86">
        <v>0</v>
      </c>
      <c r="AA439" s="86">
        <v>0</v>
      </c>
      <c r="AB439" s="86">
        <v>0</v>
      </c>
      <c r="AC439" s="86">
        <v>0</v>
      </c>
      <c r="AD439" s="86">
        <v>0</v>
      </c>
      <c r="AE439" s="86">
        <v>0</v>
      </c>
      <c r="AF439" s="86">
        <v>0</v>
      </c>
      <c r="AG439" s="86">
        <v>0</v>
      </c>
      <c r="AH439" s="86">
        <v>0</v>
      </c>
      <c r="AI439" s="86">
        <v>0</v>
      </c>
      <c r="AJ439" s="86">
        <v>0</v>
      </c>
      <c r="AK439" s="86">
        <v>0</v>
      </c>
      <c r="AL439" s="86">
        <v>2.3820000000000001E-2</v>
      </c>
      <c r="AM439" s="86">
        <v>0</v>
      </c>
      <c r="AO439" s="86">
        <v>0.93081999999999998</v>
      </c>
      <c r="AP439" s="86">
        <v>0.93081999999999998</v>
      </c>
      <c r="AQ439" s="86">
        <v>0.52</v>
      </c>
      <c r="AR439" s="86">
        <v>0</v>
      </c>
      <c r="AS439" s="86">
        <v>0</v>
      </c>
      <c r="AT439" s="97">
        <v>0.55864721428417952</v>
      </c>
      <c r="AX439" s="86">
        <v>2.3820000000000001E-2</v>
      </c>
      <c r="AY439" s="86">
        <v>0</v>
      </c>
      <c r="AZ439" s="86">
        <v>0</v>
      </c>
      <c r="BA439" s="86">
        <v>0.89700000000000002</v>
      </c>
      <c r="BC439" s="86">
        <v>0.89700000000000002</v>
      </c>
      <c r="BF439" s="86">
        <v>0.01</v>
      </c>
      <c r="BG439" s="86">
        <v>0</v>
      </c>
      <c r="BH439" s="86">
        <v>0.89700000000000002</v>
      </c>
      <c r="BI439" s="86">
        <v>0</v>
      </c>
      <c r="BJ439" s="86">
        <v>2.3820000000000001E-2</v>
      </c>
      <c r="BK439" s="86">
        <v>0</v>
      </c>
      <c r="BL439" s="86">
        <v>0</v>
      </c>
      <c r="BM439" s="86">
        <v>0</v>
      </c>
      <c r="BN439" s="86" t="s">
        <v>6</v>
      </c>
      <c r="BO439" s="86" t="s">
        <v>6</v>
      </c>
      <c r="BP439" s="86">
        <v>0.93081999999999998</v>
      </c>
      <c r="BS439" s="98">
        <v>1.0743215659311146E-2</v>
      </c>
      <c r="BT439" s="98">
        <v>0</v>
      </c>
      <c r="BU439" s="98">
        <v>0.98925678434068887</v>
      </c>
      <c r="BV439" s="98">
        <v>0</v>
      </c>
      <c r="BX439" s="98">
        <v>1</v>
      </c>
    </row>
    <row r="440" spans="1:76" x14ac:dyDescent="0.35">
      <c r="A440" s="96" t="s">
        <v>621</v>
      </c>
      <c r="B440" s="96" t="s">
        <v>626</v>
      </c>
      <c r="C440" s="86">
        <v>0</v>
      </c>
      <c r="D440" s="86">
        <v>18.574000000000002</v>
      </c>
      <c r="E440" s="86">
        <v>0</v>
      </c>
      <c r="F440" s="86">
        <v>0.43351000000000001</v>
      </c>
      <c r="G440" s="86">
        <v>0</v>
      </c>
      <c r="H440" s="86">
        <v>0</v>
      </c>
      <c r="I440" s="86">
        <v>0</v>
      </c>
      <c r="J440" s="86">
        <v>1.8839600000000001</v>
      </c>
      <c r="K440" s="86">
        <v>0</v>
      </c>
      <c r="L440" s="86">
        <v>0</v>
      </c>
      <c r="M440" s="86">
        <v>169.78200000000001</v>
      </c>
      <c r="N440" s="86">
        <v>4.3474899999999996</v>
      </c>
      <c r="O440" s="86">
        <v>123.53400000000001</v>
      </c>
      <c r="P440" s="86">
        <v>37.380899999999997</v>
      </c>
      <c r="Q440" s="86">
        <v>0</v>
      </c>
      <c r="R440" s="86">
        <v>0</v>
      </c>
      <c r="S440" s="86">
        <v>0</v>
      </c>
      <c r="T440" s="86">
        <v>0</v>
      </c>
      <c r="U440" s="86">
        <v>0</v>
      </c>
      <c r="V440" s="86">
        <v>0</v>
      </c>
      <c r="W440" s="86">
        <v>0</v>
      </c>
      <c r="X440" s="86">
        <v>0</v>
      </c>
      <c r="Y440" s="86">
        <v>0</v>
      </c>
      <c r="Z440" s="86">
        <v>0</v>
      </c>
      <c r="AA440" s="86">
        <v>0</v>
      </c>
      <c r="AB440" s="86">
        <v>0</v>
      </c>
      <c r="AC440" s="86">
        <v>0</v>
      </c>
      <c r="AD440" s="86">
        <v>0</v>
      </c>
      <c r="AE440" s="86">
        <v>58.4876</v>
      </c>
      <c r="AF440" s="86">
        <v>0</v>
      </c>
      <c r="AG440" s="86">
        <v>0</v>
      </c>
      <c r="AH440" s="86">
        <v>0</v>
      </c>
      <c r="AI440" s="86">
        <v>0</v>
      </c>
      <c r="AJ440" s="86">
        <v>0</v>
      </c>
      <c r="AK440" s="86">
        <v>0</v>
      </c>
      <c r="AL440" s="86">
        <v>8.9424100000000006</v>
      </c>
      <c r="AM440" s="86">
        <v>0</v>
      </c>
      <c r="AO440" s="86">
        <v>423.36586999999997</v>
      </c>
      <c r="AP440" s="86">
        <v>423.36586999999997</v>
      </c>
      <c r="AQ440" s="86">
        <v>374.62900000000002</v>
      </c>
      <c r="AR440" s="86">
        <v>0</v>
      </c>
      <c r="AS440" s="86">
        <v>0</v>
      </c>
      <c r="AT440" s="97">
        <v>0.88488238317368384</v>
      </c>
      <c r="AX440" s="86">
        <v>8.9424100000000006</v>
      </c>
      <c r="AY440" s="86">
        <v>0</v>
      </c>
      <c r="AZ440" s="86">
        <v>335.04439000000002</v>
      </c>
      <c r="BA440" s="86">
        <v>0</v>
      </c>
      <c r="BC440" s="86">
        <v>335.04439000000002</v>
      </c>
      <c r="BF440" s="86">
        <v>19.00751</v>
      </c>
      <c r="BG440" s="86">
        <v>58.4876</v>
      </c>
      <c r="BH440" s="86">
        <v>335.04439000000002</v>
      </c>
      <c r="BI440" s="86">
        <v>1.8839600000000001</v>
      </c>
      <c r="BJ440" s="86">
        <v>8.9424100000000006</v>
      </c>
      <c r="BK440" s="86">
        <v>0</v>
      </c>
      <c r="BL440" s="86">
        <v>0</v>
      </c>
      <c r="BM440" s="86">
        <v>0</v>
      </c>
      <c r="BN440" s="86" t="s">
        <v>6</v>
      </c>
      <c r="BO440" s="86" t="s">
        <v>6</v>
      </c>
      <c r="BP440" s="86">
        <v>423.36587000000003</v>
      </c>
      <c r="BS440" s="98">
        <v>4.4896179278693389E-2</v>
      </c>
      <c r="BT440" s="98">
        <v>0.13814906714138292</v>
      </c>
      <c r="BU440" s="98">
        <v>0.81250479638332673</v>
      </c>
      <c r="BV440" s="98">
        <v>4.449957196596882E-3</v>
      </c>
      <c r="BX440" s="98">
        <v>0.99999999999999989</v>
      </c>
    </row>
    <row r="441" spans="1:76" x14ac:dyDescent="0.35">
      <c r="A441" s="96" t="s">
        <v>621</v>
      </c>
      <c r="B441" s="96" t="s">
        <v>627</v>
      </c>
      <c r="C441" s="86">
        <v>0</v>
      </c>
      <c r="D441" s="86">
        <v>0.28000000000000003</v>
      </c>
      <c r="E441" s="86">
        <v>0</v>
      </c>
      <c r="F441" s="86">
        <v>0.20618700000000001</v>
      </c>
      <c r="G441" s="86">
        <v>0</v>
      </c>
      <c r="H441" s="86">
        <v>0</v>
      </c>
      <c r="I441" s="86">
        <v>0</v>
      </c>
      <c r="J441" s="86">
        <v>1.03637</v>
      </c>
      <c r="K441" s="86">
        <v>0</v>
      </c>
      <c r="L441" s="86">
        <v>0</v>
      </c>
      <c r="M441" s="86">
        <v>78.862099999999998</v>
      </c>
      <c r="N441" s="86">
        <v>2.0193300000000001</v>
      </c>
      <c r="O441" s="86">
        <v>57.380299999999998</v>
      </c>
      <c r="P441" s="86">
        <v>17.1876</v>
      </c>
      <c r="Q441" s="86">
        <v>0</v>
      </c>
      <c r="R441" s="86">
        <v>0</v>
      </c>
      <c r="S441" s="86">
        <v>0</v>
      </c>
      <c r="T441" s="86">
        <v>0</v>
      </c>
      <c r="U441" s="86">
        <v>0</v>
      </c>
      <c r="V441" s="86">
        <v>0</v>
      </c>
      <c r="W441" s="86">
        <v>0</v>
      </c>
      <c r="X441" s="86">
        <v>0</v>
      </c>
      <c r="Y441" s="86">
        <v>0</v>
      </c>
      <c r="Z441" s="86">
        <v>0</v>
      </c>
      <c r="AA441" s="86">
        <v>0</v>
      </c>
      <c r="AB441" s="86">
        <v>0</v>
      </c>
      <c r="AC441" s="86">
        <v>0</v>
      </c>
      <c r="AD441" s="86">
        <v>0</v>
      </c>
      <c r="AE441" s="86">
        <v>27.602799999999998</v>
      </c>
      <c r="AF441" s="86">
        <v>4.2599999999999999E-3</v>
      </c>
      <c r="AG441" s="86">
        <v>0</v>
      </c>
      <c r="AH441" s="86">
        <v>0</v>
      </c>
      <c r="AI441" s="86">
        <v>81.59</v>
      </c>
      <c r="AJ441" s="86">
        <v>0</v>
      </c>
      <c r="AK441" s="86">
        <v>0</v>
      </c>
      <c r="AL441" s="86">
        <v>5.6688499999999999</v>
      </c>
      <c r="AM441" s="86">
        <v>0</v>
      </c>
      <c r="AO441" s="86">
        <v>271.83779700000002</v>
      </c>
      <c r="AP441" s="86">
        <v>271.83779700000002</v>
      </c>
      <c r="AQ441" s="86">
        <v>223.7</v>
      </c>
      <c r="AR441" s="86">
        <v>0</v>
      </c>
      <c r="AS441" s="86">
        <v>0</v>
      </c>
      <c r="AT441" s="97">
        <v>0.82291720455636264</v>
      </c>
      <c r="AX441" s="86">
        <v>5.6731100000000003</v>
      </c>
      <c r="AY441" s="86">
        <v>0</v>
      </c>
      <c r="AZ441" s="86">
        <v>155.44933</v>
      </c>
      <c r="BA441" s="86">
        <v>0</v>
      </c>
      <c r="BC441" s="86">
        <v>155.44933</v>
      </c>
      <c r="BF441" s="86">
        <v>0.48618700000000004</v>
      </c>
      <c r="BG441" s="86">
        <v>27.602799999999998</v>
      </c>
      <c r="BH441" s="86">
        <v>155.44933</v>
      </c>
      <c r="BI441" s="86">
        <v>82.626370000000009</v>
      </c>
      <c r="BJ441" s="86">
        <v>5.6731100000000003</v>
      </c>
      <c r="BK441" s="86">
        <v>0</v>
      </c>
      <c r="BL441" s="86">
        <v>0</v>
      </c>
      <c r="BM441" s="86">
        <v>0</v>
      </c>
      <c r="BN441" s="86" t="s">
        <v>6</v>
      </c>
      <c r="BO441" s="86" t="s">
        <v>6</v>
      </c>
      <c r="BP441" s="86">
        <v>271.83779700000002</v>
      </c>
      <c r="BS441" s="98">
        <v>1.7885187614288972E-3</v>
      </c>
      <c r="BT441" s="98">
        <v>0.101541435019796</v>
      </c>
      <c r="BU441" s="98">
        <v>0.59271536842244199</v>
      </c>
      <c r="BV441" s="98">
        <v>0.30395467779633306</v>
      </c>
      <c r="BX441" s="98">
        <v>1</v>
      </c>
    </row>
    <row r="443" spans="1:76" x14ac:dyDescent="0.35">
      <c r="B443" s="86" t="s">
        <v>1011</v>
      </c>
      <c r="D443" s="86">
        <v>-1.0509999999999999</v>
      </c>
      <c r="F443" s="86">
        <v>-2.1000000000000001E-2</v>
      </c>
      <c r="I443" s="86">
        <v>-1.0680000000000001</v>
      </c>
      <c r="N443" s="86">
        <v>-33.768000000000001</v>
      </c>
      <c r="R443" s="86">
        <v>-0.55400000000000005</v>
      </c>
      <c r="V443" s="86">
        <v>-1.0389999999999999</v>
      </c>
      <c r="W443" s="86">
        <v>-1.6120000000000001</v>
      </c>
      <c r="AG443" s="86">
        <v>-13.878</v>
      </c>
      <c r="AI443" s="86">
        <v>-4.2789999999999999</v>
      </c>
      <c r="AM443" s="86">
        <v>74.98</v>
      </c>
      <c r="AO443" s="86">
        <v>-57.27000000000001</v>
      </c>
      <c r="AP443" s="86">
        <v>17.709999999999994</v>
      </c>
      <c r="AX443" s="86">
        <v>-13.878</v>
      </c>
      <c r="AY443" s="86">
        <v>0</v>
      </c>
      <c r="AZ443" s="86">
        <v>-33.768000000000001</v>
      </c>
      <c r="BA443" s="86">
        <v>-0.55400000000000005</v>
      </c>
      <c r="BC443" s="86">
        <v>-36.973000000000006</v>
      </c>
    </row>
    <row r="444" spans="1:76" x14ac:dyDescent="0.35">
      <c r="B444" s="100" t="s">
        <v>876</v>
      </c>
      <c r="I444" s="86">
        <v>-149.319533803089</v>
      </c>
      <c r="R444" s="86">
        <v>-0.31930399999999998</v>
      </c>
      <c r="V444" s="86">
        <v>-0.18237899999999999</v>
      </c>
      <c r="W444" s="86">
        <v>-1.29131</v>
      </c>
      <c r="AG444" s="86">
        <v>-33.456987966752003</v>
      </c>
      <c r="AM444" s="86">
        <v>234.00652600000001</v>
      </c>
      <c r="AO444" s="86">
        <v>-184.56951476984099</v>
      </c>
      <c r="AP444" s="86">
        <v>49.437011230159015</v>
      </c>
      <c r="AX444" s="86">
        <v>-33.456987966752003</v>
      </c>
      <c r="AY444" s="86">
        <v>0</v>
      </c>
      <c r="AZ444" s="86">
        <v>0</v>
      </c>
      <c r="BA444" s="86">
        <v>-0.31930399999999998</v>
      </c>
      <c r="BC444" s="86">
        <v>-1.7929930000000001</v>
      </c>
    </row>
    <row r="448" spans="1:76" x14ac:dyDescent="0.35">
      <c r="A448" s="101" t="s">
        <v>867</v>
      </c>
      <c r="B448" s="101" t="s">
        <v>867</v>
      </c>
      <c r="C448" s="102">
        <v>30.867401000000001</v>
      </c>
      <c r="D448" s="102">
        <v>633.62788529999932</v>
      </c>
      <c r="E448" s="102">
        <v>25.658887279999998</v>
      </c>
      <c r="F448" s="102">
        <v>168.17934299999999</v>
      </c>
      <c r="G448" s="102">
        <v>124.794</v>
      </c>
      <c r="H448" s="102">
        <v>27.415200000000002</v>
      </c>
      <c r="I448" s="102">
        <v>11906.781583196909</v>
      </c>
      <c r="J448" s="102">
        <v>127.54218600000002</v>
      </c>
      <c r="K448" s="102">
        <v>767.19999999999993</v>
      </c>
      <c r="L448" s="102">
        <v>4321.0310199999994</v>
      </c>
      <c r="M448" s="102">
        <v>2580.5344516000014</v>
      </c>
      <c r="N448" s="102">
        <v>6915.3298500000019</v>
      </c>
      <c r="O448" s="102">
        <v>1594.3110588000002</v>
      </c>
      <c r="P448" s="102">
        <v>3741.9582956999989</v>
      </c>
      <c r="Q448" s="102">
        <v>3047.8053929999996</v>
      </c>
      <c r="R448" s="102">
        <v>2053.0720733999992</v>
      </c>
      <c r="S448" s="102">
        <v>454.06026299999985</v>
      </c>
      <c r="T448" s="102">
        <v>193.24699999999999</v>
      </c>
      <c r="U448" s="102">
        <v>69.114221999999998</v>
      </c>
      <c r="V448" s="102">
        <v>195.786091</v>
      </c>
      <c r="W448" s="102">
        <v>903.68211620000011</v>
      </c>
      <c r="X448" s="102">
        <v>421.63145300000008</v>
      </c>
      <c r="Y448" s="102">
        <v>4.5637779999999992</v>
      </c>
      <c r="Z448" s="102">
        <v>1.405457</v>
      </c>
      <c r="AA448" s="102">
        <v>0.35</v>
      </c>
      <c r="AB448" s="102">
        <v>5.2040329999999999</v>
      </c>
      <c r="AC448" s="102">
        <v>76.649963999999997</v>
      </c>
      <c r="AD448" s="102">
        <v>33.613389600000005</v>
      </c>
      <c r="AE448" s="102">
        <v>201.01942000000003</v>
      </c>
      <c r="AF448" s="102">
        <v>182.74564099999992</v>
      </c>
      <c r="AG448" s="102">
        <v>943.51441203324794</v>
      </c>
      <c r="AH448" s="102">
        <v>2251.7311999999997</v>
      </c>
      <c r="AI448" s="102">
        <v>5956.8579999999956</v>
      </c>
      <c r="AJ448" s="102">
        <v>4656.9277060000004</v>
      </c>
      <c r="AK448" s="102">
        <v>0</v>
      </c>
      <c r="AL448" s="102">
        <v>1561.2646740010002</v>
      </c>
      <c r="AM448" s="102">
        <v>2151.2824259999998</v>
      </c>
      <c r="AO448" s="102">
        <v>56179.477448111167</v>
      </c>
      <c r="AP448" s="102">
        <v>58330.759874111187</v>
      </c>
      <c r="AQ448" s="102">
        <v>50459.95650599993</v>
      </c>
      <c r="AR448" s="102">
        <v>2125.0799000000002</v>
      </c>
      <c r="AS448" s="102">
        <v>1796.4675299999999</v>
      </c>
      <c r="AX448" s="102">
        <v>2687.5247270342479</v>
      </c>
      <c r="AY448" s="102">
        <v>33.613389600000005</v>
      </c>
      <c r="AZ448" s="102">
        <v>17879.93904909999</v>
      </c>
      <c r="BA448" s="102">
        <v>2769.4935583999991</v>
      </c>
      <c r="BC448" s="102">
        <v>26613.349909299988</v>
      </c>
    </row>
    <row r="449" spans="1:55" x14ac:dyDescent="0.35">
      <c r="A449" s="103" t="s">
        <v>868</v>
      </c>
      <c r="B449" s="103" t="s">
        <v>869</v>
      </c>
      <c r="C449" s="104">
        <v>0</v>
      </c>
      <c r="D449" s="104">
        <v>146.55157910000005</v>
      </c>
      <c r="E449" s="104">
        <v>8.3660272800000008</v>
      </c>
      <c r="F449" s="104">
        <v>3.2770000000000001</v>
      </c>
      <c r="G449" s="104">
        <v>14.286000000000001</v>
      </c>
      <c r="H449" s="104">
        <v>1.298</v>
      </c>
      <c r="I449" s="104">
        <v>866.47101699999985</v>
      </c>
      <c r="J449" s="104">
        <v>34.817588000000001</v>
      </c>
      <c r="K449" s="104">
        <v>9.3000000000000007</v>
      </c>
      <c r="L449" s="104">
        <v>712.01500999999996</v>
      </c>
      <c r="M449" s="104">
        <v>1043.5236015999999</v>
      </c>
      <c r="N449" s="104">
        <v>2320.9299700000006</v>
      </c>
      <c r="O449" s="104">
        <v>720.28811880000035</v>
      </c>
      <c r="P449" s="104">
        <v>2123.6444699999993</v>
      </c>
      <c r="Q449" s="104">
        <v>1736.3891930000004</v>
      </c>
      <c r="R449" s="104">
        <v>872.45737040000029</v>
      </c>
      <c r="S449" s="104">
        <v>287.64026299999989</v>
      </c>
      <c r="T449" s="104">
        <v>2.25</v>
      </c>
      <c r="U449" s="104">
        <v>18.649000000000001</v>
      </c>
      <c r="V449" s="104">
        <v>0.51200000000000001</v>
      </c>
      <c r="W449" s="104">
        <v>154.56747020000003</v>
      </c>
      <c r="X449" s="104">
        <v>13.655223000000001</v>
      </c>
      <c r="Y449" s="104">
        <v>4.5637779999999992</v>
      </c>
      <c r="Z449" s="104">
        <v>0.97345700000000002</v>
      </c>
      <c r="AA449" s="104">
        <v>0.35</v>
      </c>
      <c r="AB449" s="104">
        <v>1.5492989999999998</v>
      </c>
      <c r="AC449" s="104">
        <v>14.682897000000001</v>
      </c>
      <c r="AD449" s="104">
        <v>19.177199600000002</v>
      </c>
      <c r="AE449" s="104">
        <v>28.650720000000003</v>
      </c>
      <c r="AF449" s="104">
        <v>55.006431999999997</v>
      </c>
      <c r="AG449" s="104">
        <v>15.595400000000001</v>
      </c>
      <c r="AH449" s="104">
        <v>27.102599999999999</v>
      </c>
      <c r="AI449" s="104">
        <v>1176.1504</v>
      </c>
      <c r="AJ449" s="104">
        <v>1017.7828760000001</v>
      </c>
      <c r="AK449" s="104">
        <v>0</v>
      </c>
      <c r="AL449" s="104">
        <v>310.67886400100019</v>
      </c>
      <c r="AM449" s="104">
        <v>406.07000000000005</v>
      </c>
      <c r="AO449" s="105">
        <v>13763.152823981005</v>
      </c>
      <c r="AP449" s="105">
        <v>14169.222823981007</v>
      </c>
      <c r="AQ449" s="105">
        <v>10944.129889000005</v>
      </c>
      <c r="AR449" s="105">
        <v>18.332999999999998</v>
      </c>
      <c r="AS449" s="105">
        <v>2.1339999999999999</v>
      </c>
      <c r="AX449" s="86">
        <v>381.28069600100025</v>
      </c>
      <c r="AY449" s="86">
        <v>19.177199600000002</v>
      </c>
      <c r="AZ449" s="86">
        <v>7944.7753533999994</v>
      </c>
      <c r="BA449" s="86">
        <v>1180.9966333999998</v>
      </c>
      <c r="BC449" s="86">
        <v>10047.818320600003</v>
      </c>
    </row>
    <row r="450" spans="1:55" x14ac:dyDescent="0.35">
      <c r="A450" s="103" t="s">
        <v>870</v>
      </c>
      <c r="B450" s="103" t="s">
        <v>871</v>
      </c>
      <c r="C450" s="104">
        <v>30.867401000000001</v>
      </c>
      <c r="D450" s="104">
        <v>215.05524199999996</v>
      </c>
      <c r="E450" s="104">
        <v>17.292860000000001</v>
      </c>
      <c r="F450" s="104">
        <v>85.648626999999991</v>
      </c>
      <c r="G450" s="104">
        <v>0.151</v>
      </c>
      <c r="H450" s="104">
        <v>10.126000000000001</v>
      </c>
      <c r="I450" s="104">
        <v>4626.3680999999997</v>
      </c>
      <c r="J450" s="104">
        <v>88.241066999999987</v>
      </c>
      <c r="K450" s="104">
        <v>757.9</v>
      </c>
      <c r="L450" s="104">
        <v>2557.8350099999998</v>
      </c>
      <c r="M450" s="104">
        <v>1413.0925200000001</v>
      </c>
      <c r="N450" s="104">
        <v>3043.8712800000003</v>
      </c>
      <c r="O450" s="104">
        <v>804.44123999999999</v>
      </c>
      <c r="P450" s="104">
        <v>1484.0284257000001</v>
      </c>
      <c r="Q450" s="104">
        <v>1297.6202000000001</v>
      </c>
      <c r="R450" s="104">
        <v>405.89500700000002</v>
      </c>
      <c r="S450" s="104">
        <v>166.42</v>
      </c>
      <c r="T450" s="104">
        <v>190.99699999999999</v>
      </c>
      <c r="U450" s="104">
        <v>37.562221999999998</v>
      </c>
      <c r="V450" s="104">
        <v>22.402470000000001</v>
      </c>
      <c r="W450" s="104">
        <v>322.98085599999985</v>
      </c>
      <c r="X450" s="104">
        <v>199.91843000000003</v>
      </c>
      <c r="Y450" s="104">
        <v>0</v>
      </c>
      <c r="Z450" s="104">
        <v>0.432</v>
      </c>
      <c r="AA450" s="104">
        <v>0</v>
      </c>
      <c r="AB450" s="104">
        <v>3.6547339999999999</v>
      </c>
      <c r="AC450" s="104">
        <v>22.243566999999999</v>
      </c>
      <c r="AD450" s="104">
        <v>11.49343</v>
      </c>
      <c r="AE450" s="104">
        <v>172.36869999999999</v>
      </c>
      <c r="AF450" s="104">
        <v>35.207209000000006</v>
      </c>
      <c r="AG450" s="104">
        <v>267.87</v>
      </c>
      <c r="AH450" s="104">
        <v>528.00959999999998</v>
      </c>
      <c r="AI450" s="104">
        <v>2778.8376000000003</v>
      </c>
      <c r="AJ450" s="104">
        <v>1772.37383</v>
      </c>
      <c r="AK450" s="104">
        <v>0</v>
      </c>
      <c r="AL450" s="104">
        <v>754.86050999999986</v>
      </c>
      <c r="AM450" s="104">
        <v>1267.3219999999999</v>
      </c>
      <c r="AO450" s="86">
        <v>24126.066137700011</v>
      </c>
      <c r="AP450" s="86">
        <v>25393.388137700011</v>
      </c>
      <c r="AQ450" s="86">
        <v>22345.631616999999</v>
      </c>
      <c r="AR450" s="86">
        <v>683.58789999999988</v>
      </c>
      <c r="AS450" s="86">
        <v>315.50700000000001</v>
      </c>
      <c r="AX450" s="86">
        <v>1057.9377189999998</v>
      </c>
      <c r="AY450" s="86">
        <v>11.49343</v>
      </c>
      <c r="AZ450" s="86">
        <v>8043.0536656999993</v>
      </c>
      <c r="BA450" s="86">
        <v>800.87422900000001</v>
      </c>
      <c r="BC450" s="86">
        <v>11984.888391699998</v>
      </c>
    </row>
    <row r="451" spans="1:55" x14ac:dyDescent="0.35">
      <c r="A451" s="103" t="s">
        <v>872</v>
      </c>
      <c r="B451" s="103" t="s">
        <v>873</v>
      </c>
      <c r="C451" s="86">
        <v>0</v>
      </c>
      <c r="D451" s="86">
        <v>273.0720642</v>
      </c>
      <c r="E451" s="86">
        <v>0</v>
      </c>
      <c r="F451" s="86">
        <v>79.274715999999998</v>
      </c>
      <c r="G451" s="86">
        <v>110.357</v>
      </c>
      <c r="H451" s="86">
        <v>15.991199999999999</v>
      </c>
      <c r="I451" s="106">
        <v>6564.33</v>
      </c>
      <c r="J451" s="106">
        <v>4.4835310000000002</v>
      </c>
      <c r="K451" s="106">
        <v>0</v>
      </c>
      <c r="L451" s="106">
        <v>1065.8905</v>
      </c>
      <c r="M451" s="106">
        <v>181.10552999999999</v>
      </c>
      <c r="N451" s="106">
        <v>1843.9895999999999</v>
      </c>
      <c r="O451" s="106">
        <v>143.17750000000001</v>
      </c>
      <c r="P451" s="106">
        <v>171.32130000000001</v>
      </c>
      <c r="Q451" s="106">
        <v>13.795999999999999</v>
      </c>
      <c r="R451" s="106">
        <v>775.59299999999996</v>
      </c>
      <c r="S451" s="106">
        <v>0</v>
      </c>
      <c r="T451" s="106">
        <v>0</v>
      </c>
      <c r="U451" s="106">
        <v>12.903</v>
      </c>
      <c r="V451" s="106">
        <v>174.09299999999999</v>
      </c>
      <c r="W451" s="106">
        <v>429.24709999999993</v>
      </c>
      <c r="X451" s="106">
        <v>208.05779999999999</v>
      </c>
      <c r="Y451" s="106">
        <v>0</v>
      </c>
      <c r="Z451" s="106">
        <v>0</v>
      </c>
      <c r="AA451" s="106">
        <v>0</v>
      </c>
      <c r="AB451" s="106">
        <v>0</v>
      </c>
      <c r="AC451" s="106">
        <v>40.718232</v>
      </c>
      <c r="AD451" s="106">
        <v>2.9427599999999998</v>
      </c>
      <c r="AE451" s="106">
        <v>0</v>
      </c>
      <c r="AF451" s="106">
        <v>92.532000000000011</v>
      </c>
      <c r="AG451" s="106">
        <v>707.3839999999999</v>
      </c>
      <c r="AH451" s="106">
        <v>1696.6190000000001</v>
      </c>
      <c r="AI451" s="106">
        <v>2006.2190000000001</v>
      </c>
      <c r="AJ451" s="106">
        <v>1867.3309999999999</v>
      </c>
      <c r="AK451" s="106">
        <v>0</v>
      </c>
      <c r="AL451" s="106">
        <v>497.99920000000003</v>
      </c>
      <c r="AM451" s="106">
        <v>168.90389999999999</v>
      </c>
      <c r="AO451" s="86">
        <v>18978.428033200002</v>
      </c>
      <c r="AP451" s="86">
        <v>19147.331933200003</v>
      </c>
      <c r="AQ451" s="86">
        <v>17688.553</v>
      </c>
      <c r="AR451" s="86">
        <v>1423.1589999999999</v>
      </c>
      <c r="AS451" s="86">
        <v>1478.8265299999998</v>
      </c>
      <c r="AX451" s="86">
        <v>1297.9151999999997</v>
      </c>
      <c r="AY451" s="86">
        <v>2.9427599999999998</v>
      </c>
      <c r="AZ451" s="86">
        <v>2353.3899300000003</v>
      </c>
      <c r="BA451" s="86">
        <v>788.49599999999998</v>
      </c>
      <c r="BC451" s="86">
        <v>5062.8353219999999</v>
      </c>
    </row>
    <row r="453" spans="1:55" x14ac:dyDescent="0.35">
      <c r="A453" s="101" t="s">
        <v>874</v>
      </c>
      <c r="B453" s="103"/>
      <c r="C453" s="86">
        <v>30.867401000000001</v>
      </c>
      <c r="D453" s="86">
        <v>633.62788529999932</v>
      </c>
      <c r="E453" s="86">
        <v>25.658887279999998</v>
      </c>
      <c r="F453" s="86">
        <v>168.17934299999999</v>
      </c>
      <c r="G453" s="86">
        <v>124.794</v>
      </c>
      <c r="H453" s="86">
        <v>27.415200000000002</v>
      </c>
      <c r="I453" s="86">
        <v>11906.781583196909</v>
      </c>
      <c r="J453" s="86">
        <v>127.54218600000002</v>
      </c>
      <c r="K453" s="86">
        <v>767.19999999999993</v>
      </c>
      <c r="L453" s="86">
        <v>4321.0310199999994</v>
      </c>
      <c r="M453" s="86">
        <v>2580.5344516000014</v>
      </c>
      <c r="N453" s="86">
        <v>6915.3298500000019</v>
      </c>
      <c r="O453" s="86">
        <v>1594.3110588000002</v>
      </c>
      <c r="P453" s="86">
        <v>3741.9582956999989</v>
      </c>
      <c r="Q453" s="86">
        <v>3047.8053929999996</v>
      </c>
      <c r="R453" s="86">
        <v>2053.0720733999992</v>
      </c>
      <c r="S453" s="86">
        <v>454.06026299999985</v>
      </c>
      <c r="T453" s="86">
        <v>193.24699999999999</v>
      </c>
      <c r="U453" s="86">
        <v>69.114221999999998</v>
      </c>
      <c r="V453" s="86">
        <v>195.786091</v>
      </c>
      <c r="W453" s="86">
        <v>903.68211620000011</v>
      </c>
      <c r="X453" s="86">
        <v>421.63145300000008</v>
      </c>
      <c r="Y453" s="86">
        <v>4.5637779999999992</v>
      </c>
      <c r="Z453" s="86">
        <v>1.405457</v>
      </c>
      <c r="AA453" s="86">
        <v>0.35</v>
      </c>
      <c r="AB453" s="86">
        <v>5.2040329999999999</v>
      </c>
      <c r="AC453" s="86">
        <v>76.649963999999997</v>
      </c>
      <c r="AD453" s="86">
        <v>33.613389600000005</v>
      </c>
      <c r="AE453" s="86">
        <v>201.01942000000003</v>
      </c>
      <c r="AF453" s="86">
        <v>182.74564099999992</v>
      </c>
      <c r="AG453" s="86">
        <v>943.51441203324794</v>
      </c>
      <c r="AH453" s="86">
        <v>2251.7311999999997</v>
      </c>
      <c r="AI453" s="86">
        <v>5956.8579999999956</v>
      </c>
      <c r="AJ453" s="86">
        <v>4656.9277060000004</v>
      </c>
      <c r="AK453" s="86">
        <v>0</v>
      </c>
      <c r="AL453" s="86">
        <v>1561.2646740010002</v>
      </c>
      <c r="AM453" s="86">
        <v>2151.2824259999998</v>
      </c>
      <c r="AO453" s="86">
        <v>56179.477448111167</v>
      </c>
      <c r="AP453" s="86">
        <v>58330.759874111187</v>
      </c>
      <c r="AQ453" s="86">
        <v>50459.95650599993</v>
      </c>
      <c r="AR453" s="86">
        <v>2125.0799000000002</v>
      </c>
      <c r="AS453" s="86">
        <v>1796.4675299999999</v>
      </c>
      <c r="AX453" s="86">
        <v>2687.5247270342479</v>
      </c>
      <c r="AY453" s="86">
        <v>33.613389600000005</v>
      </c>
      <c r="AZ453" s="86">
        <v>17879.93904909999</v>
      </c>
      <c r="BA453" s="86">
        <v>2769.4935583999991</v>
      </c>
      <c r="BC453" s="86">
        <v>26613.349909299988</v>
      </c>
    </row>
  </sheetData>
  <autoFilter ref="A1:BZ441" xr:uid="{2EECCB54-9CB8-4DFA-ACCA-87797E97C431}"/>
  <conditionalFormatting sqref="B1:B441">
    <cfRule type="duplicateValues" dxfId="17" priority="8"/>
  </conditionalFormatting>
  <conditionalFormatting sqref="B448:B453">
    <cfRule type="duplicateValues" dxfId="16" priority="7"/>
  </conditionalFormatting>
  <conditionalFormatting sqref="B448:B453">
    <cfRule type="duplicateValues" dxfId="15" priority="4"/>
    <cfRule type="duplicateValues" dxfId="14" priority="5"/>
    <cfRule type="duplicateValues" dxfId="13" priority="6"/>
  </conditionalFormatting>
  <conditionalFormatting sqref="B444">
    <cfRule type="duplicateValues" dxfId="12" priority="1"/>
    <cfRule type="duplicateValues" dxfId="11" priority="2"/>
    <cfRule type="duplicateValues" dxfId="10" priority="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1BFE9-D7AA-41D3-B229-603B4370C5AA}">
  <sheetPr>
    <tabColor rgb="FF00B050"/>
  </sheetPr>
  <dimension ref="A1:L472"/>
  <sheetViews>
    <sheetView zoomScale="90" zoomScaleNormal="90" workbookViewId="0">
      <selection activeCell="C4" sqref="C4"/>
    </sheetView>
  </sheetViews>
  <sheetFormatPr defaultColWidth="8.7265625" defaultRowHeight="15" customHeight="1" x14ac:dyDescent="0.35"/>
  <cols>
    <col min="1" max="1" width="42.54296875" style="78" customWidth="1"/>
    <col min="2" max="2" width="27.7265625" style="78" customWidth="1"/>
    <col min="3" max="4" width="8.7265625" style="78"/>
    <col min="5" max="8" width="0" style="78" hidden="1" customWidth="1"/>
    <col min="9" max="10" width="8.7265625" style="78"/>
    <col min="11" max="11" width="20.1796875" style="78" customWidth="1"/>
    <col min="12" max="16384" width="8.7265625" style="78"/>
  </cols>
  <sheetData>
    <row r="1" spans="1:12" s="109" customFormat="1" ht="14.5" x14ac:dyDescent="0.35">
      <c r="A1" s="107" t="s">
        <v>854</v>
      </c>
      <c r="B1" s="108"/>
      <c r="E1" s="110" t="s">
        <v>847</v>
      </c>
      <c r="F1" s="111"/>
      <c r="G1" s="111"/>
      <c r="H1" s="111"/>
      <c r="L1" s="109" t="s">
        <v>848</v>
      </c>
    </row>
    <row r="2" spans="1:12" s="112" customFormat="1" ht="113.5" customHeight="1" x14ac:dyDescent="0.35">
      <c r="A2" s="112" t="s">
        <v>776</v>
      </c>
      <c r="B2" s="112" t="s">
        <v>1</v>
      </c>
      <c r="E2" s="113" t="s">
        <v>849</v>
      </c>
      <c r="F2" s="114" t="s">
        <v>850</v>
      </c>
      <c r="G2" s="115" t="s">
        <v>851</v>
      </c>
      <c r="H2" s="116" t="s">
        <v>852</v>
      </c>
      <c r="I2" s="109"/>
      <c r="J2" s="117" t="s">
        <v>853</v>
      </c>
      <c r="K2" s="109"/>
      <c r="L2" s="109">
        <v>0</v>
      </c>
    </row>
    <row r="3" spans="1:12" ht="15" customHeight="1" x14ac:dyDescent="0.35">
      <c r="A3" s="78" t="s">
        <v>3</v>
      </c>
      <c r="B3" s="78" t="s">
        <v>4</v>
      </c>
      <c r="J3" s="78" t="s">
        <v>775</v>
      </c>
      <c r="L3" s="78">
        <v>1</v>
      </c>
    </row>
    <row r="4" spans="1:12" ht="15" customHeight="1" x14ac:dyDescent="0.35">
      <c r="A4" s="78" t="s">
        <v>3</v>
      </c>
      <c r="B4" s="78" t="s">
        <v>7</v>
      </c>
      <c r="J4" s="78" t="s">
        <v>775</v>
      </c>
      <c r="L4" s="78">
        <v>2</v>
      </c>
    </row>
    <row r="5" spans="1:12" ht="15" customHeight="1" x14ac:dyDescent="0.35">
      <c r="A5" s="78" t="s">
        <v>3</v>
      </c>
      <c r="B5" s="78" t="s">
        <v>8</v>
      </c>
      <c r="J5" s="78" t="s">
        <v>775</v>
      </c>
      <c r="L5" s="78">
        <v>3</v>
      </c>
    </row>
    <row r="6" spans="1:12" ht="15" customHeight="1" x14ac:dyDescent="0.35">
      <c r="A6" s="78" t="s">
        <v>3</v>
      </c>
      <c r="B6" s="78" t="s">
        <v>9</v>
      </c>
      <c r="J6" s="78" t="s">
        <v>775</v>
      </c>
      <c r="L6" s="78">
        <v>4</v>
      </c>
    </row>
    <row r="7" spans="1:12" ht="15" customHeight="1" x14ac:dyDescent="0.35">
      <c r="A7" s="78" t="s">
        <v>3</v>
      </c>
      <c r="B7" s="78" t="s">
        <v>10</v>
      </c>
      <c r="J7" s="78" t="s">
        <v>775</v>
      </c>
      <c r="L7" s="78">
        <v>5</v>
      </c>
    </row>
    <row r="8" spans="1:12" ht="15" customHeight="1" x14ac:dyDescent="0.35">
      <c r="A8" s="78" t="s">
        <v>3</v>
      </c>
      <c r="B8" s="78" t="s">
        <v>11</v>
      </c>
      <c r="J8" s="78" t="s">
        <v>775</v>
      </c>
      <c r="L8" s="78">
        <v>6</v>
      </c>
    </row>
    <row r="9" spans="1:12" ht="15" customHeight="1" x14ac:dyDescent="0.35">
      <c r="A9" s="78" t="s">
        <v>3</v>
      </c>
      <c r="B9" s="78" t="s">
        <v>12</v>
      </c>
      <c r="J9" s="78" t="s">
        <v>775</v>
      </c>
      <c r="L9" s="78">
        <v>7</v>
      </c>
    </row>
    <row r="10" spans="1:12" ht="15" customHeight="1" x14ac:dyDescent="0.35">
      <c r="A10" s="78" t="s">
        <v>3</v>
      </c>
      <c r="B10" s="78" t="s">
        <v>13</v>
      </c>
      <c r="J10" s="78" t="s">
        <v>775</v>
      </c>
      <c r="L10" s="78">
        <v>8</v>
      </c>
    </row>
    <row r="11" spans="1:12" ht="15" customHeight="1" x14ac:dyDescent="0.35">
      <c r="A11" s="78" t="s">
        <v>3</v>
      </c>
      <c r="B11" s="78" t="s">
        <v>14</v>
      </c>
      <c r="J11" s="78" t="s">
        <v>775</v>
      </c>
      <c r="L11" s="78">
        <v>9</v>
      </c>
    </row>
    <row r="12" spans="1:12" ht="15" customHeight="1" x14ac:dyDescent="0.35">
      <c r="A12" s="78" t="s">
        <v>16</v>
      </c>
      <c r="B12" s="78" t="s">
        <v>17</v>
      </c>
      <c r="J12" s="78" t="s">
        <v>775</v>
      </c>
      <c r="L12" s="78">
        <v>10</v>
      </c>
    </row>
    <row r="13" spans="1:12" ht="15" customHeight="1" x14ac:dyDescent="0.35">
      <c r="A13" s="78" t="s">
        <v>16</v>
      </c>
      <c r="B13" s="78" t="s">
        <v>18</v>
      </c>
      <c r="J13" s="78" t="s">
        <v>775</v>
      </c>
      <c r="L13" s="78">
        <v>11</v>
      </c>
    </row>
    <row r="14" spans="1:12" ht="15" customHeight="1" x14ac:dyDescent="0.35">
      <c r="A14" s="78" t="s">
        <v>16</v>
      </c>
      <c r="B14" s="78" t="s">
        <v>19</v>
      </c>
      <c r="J14" s="78" t="s">
        <v>775</v>
      </c>
      <c r="L14" s="78">
        <v>12</v>
      </c>
    </row>
    <row r="15" spans="1:12" ht="15" customHeight="1" x14ac:dyDescent="0.35">
      <c r="A15" s="78" t="s">
        <v>16</v>
      </c>
      <c r="B15" s="78" t="s">
        <v>20</v>
      </c>
      <c r="J15" s="78" t="s">
        <v>775</v>
      </c>
      <c r="L15" s="78">
        <v>13</v>
      </c>
    </row>
    <row r="16" spans="1:12" ht="15" customHeight="1" x14ac:dyDescent="0.35">
      <c r="A16" s="78" t="s">
        <v>16</v>
      </c>
      <c r="B16" s="78" t="s">
        <v>21</v>
      </c>
      <c r="J16" s="78" t="s">
        <v>775</v>
      </c>
      <c r="L16" s="78">
        <v>14</v>
      </c>
    </row>
    <row r="17" spans="1:12" ht="15" customHeight="1" x14ac:dyDescent="0.35">
      <c r="A17" s="78" t="s">
        <v>16</v>
      </c>
      <c r="B17" s="78" t="s">
        <v>22</v>
      </c>
      <c r="J17" s="78" t="s">
        <v>775</v>
      </c>
      <c r="L17" s="78">
        <v>15</v>
      </c>
    </row>
    <row r="18" spans="1:12" ht="15" customHeight="1" x14ac:dyDescent="0.35">
      <c r="A18" s="78" t="s">
        <v>16</v>
      </c>
      <c r="B18" s="78" t="s">
        <v>23</v>
      </c>
      <c r="J18" s="78" t="s">
        <v>775</v>
      </c>
      <c r="L18" s="78">
        <v>16</v>
      </c>
    </row>
    <row r="19" spans="1:12" ht="15" customHeight="1" x14ac:dyDescent="0.35">
      <c r="A19" s="78" t="s">
        <v>16</v>
      </c>
      <c r="B19" s="78" t="s">
        <v>24</v>
      </c>
      <c r="J19" s="78" t="s">
        <v>775</v>
      </c>
      <c r="L19" s="78">
        <v>17</v>
      </c>
    </row>
    <row r="20" spans="1:12" ht="15" customHeight="1" x14ac:dyDescent="0.35">
      <c r="A20" s="78" t="s">
        <v>16</v>
      </c>
      <c r="B20" s="78" t="s">
        <v>25</v>
      </c>
      <c r="J20" s="78" t="s">
        <v>775</v>
      </c>
      <c r="L20" s="78">
        <v>18</v>
      </c>
    </row>
    <row r="21" spans="1:12" ht="15" customHeight="1" x14ac:dyDescent="0.35">
      <c r="A21" s="78" t="s">
        <v>16</v>
      </c>
      <c r="B21" s="78" t="s">
        <v>26</v>
      </c>
      <c r="J21" s="78" t="s">
        <v>775</v>
      </c>
      <c r="L21" s="78">
        <v>19</v>
      </c>
    </row>
    <row r="22" spans="1:12" ht="15" customHeight="1" x14ac:dyDescent="0.35">
      <c r="A22" s="78" t="s">
        <v>27</v>
      </c>
      <c r="B22" s="78" t="s">
        <v>28</v>
      </c>
      <c r="J22" s="78" t="s">
        <v>775</v>
      </c>
      <c r="L22" s="78">
        <v>20</v>
      </c>
    </row>
    <row r="23" spans="1:12" ht="15" customHeight="1" x14ac:dyDescent="0.35">
      <c r="A23" s="78" t="s">
        <v>27</v>
      </c>
      <c r="B23" s="78" t="s">
        <v>29</v>
      </c>
      <c r="J23" s="78" t="s">
        <v>775</v>
      </c>
      <c r="L23" s="78">
        <v>21</v>
      </c>
    </row>
    <row r="24" spans="1:12" ht="15" customHeight="1" x14ac:dyDescent="0.35">
      <c r="A24" s="78" t="s">
        <v>27</v>
      </c>
      <c r="B24" s="78" t="s">
        <v>30</v>
      </c>
      <c r="J24" s="78" t="s">
        <v>775</v>
      </c>
      <c r="L24" s="78">
        <v>22</v>
      </c>
    </row>
    <row r="25" spans="1:12" ht="15" customHeight="1" x14ac:dyDescent="0.35">
      <c r="A25" s="78" t="s">
        <v>27</v>
      </c>
      <c r="B25" s="78" t="s">
        <v>31</v>
      </c>
      <c r="J25" s="78" t="s">
        <v>775</v>
      </c>
      <c r="L25" s="78">
        <v>23</v>
      </c>
    </row>
    <row r="26" spans="1:12" ht="15" customHeight="1" x14ac:dyDescent="0.35">
      <c r="A26" s="78" t="s">
        <v>27</v>
      </c>
      <c r="B26" s="78" t="s">
        <v>32</v>
      </c>
      <c r="J26" s="78" t="s">
        <v>775</v>
      </c>
      <c r="L26" s="78">
        <v>24</v>
      </c>
    </row>
    <row r="27" spans="1:12" ht="15" customHeight="1" x14ac:dyDescent="0.35">
      <c r="A27" s="78" t="s">
        <v>33</v>
      </c>
      <c r="B27" s="78" t="s">
        <v>34</v>
      </c>
      <c r="J27" s="78" t="s">
        <v>775</v>
      </c>
      <c r="L27" s="78">
        <v>25</v>
      </c>
    </row>
    <row r="28" spans="1:12" ht="15" customHeight="1" x14ac:dyDescent="0.35">
      <c r="A28" s="78" t="s">
        <v>35</v>
      </c>
      <c r="B28" s="78" t="s">
        <v>36</v>
      </c>
      <c r="J28" s="78" t="s">
        <v>775</v>
      </c>
      <c r="L28" s="78">
        <v>26</v>
      </c>
    </row>
    <row r="29" spans="1:12" ht="15" customHeight="1" x14ac:dyDescent="0.35">
      <c r="A29" s="78" t="s">
        <v>35</v>
      </c>
      <c r="B29" s="78" t="s">
        <v>38</v>
      </c>
      <c r="J29" s="78" t="s">
        <v>775</v>
      </c>
      <c r="L29" s="78">
        <v>27</v>
      </c>
    </row>
    <row r="30" spans="1:12" ht="15" customHeight="1" x14ac:dyDescent="0.35">
      <c r="A30" s="78" t="s">
        <v>35</v>
      </c>
      <c r="B30" s="78" t="s">
        <v>39</v>
      </c>
      <c r="J30" s="78" t="s">
        <v>775</v>
      </c>
      <c r="L30" s="78">
        <v>28</v>
      </c>
    </row>
    <row r="31" spans="1:12" ht="15" customHeight="1" x14ac:dyDescent="0.35">
      <c r="A31" s="78" t="s">
        <v>40</v>
      </c>
      <c r="B31" s="78" t="s">
        <v>41</v>
      </c>
      <c r="J31" s="78" t="s">
        <v>775</v>
      </c>
      <c r="L31" s="78">
        <v>29</v>
      </c>
    </row>
    <row r="32" spans="1:12" ht="15" customHeight="1" x14ac:dyDescent="0.35">
      <c r="A32" s="78" t="s">
        <v>42</v>
      </c>
      <c r="B32" s="78" t="s">
        <v>43</v>
      </c>
      <c r="J32" s="78" t="s">
        <v>775</v>
      </c>
      <c r="L32" s="78">
        <v>30</v>
      </c>
    </row>
    <row r="33" spans="1:12" ht="15" customHeight="1" x14ac:dyDescent="0.35">
      <c r="A33" s="78" t="s">
        <v>44</v>
      </c>
      <c r="B33" s="78" t="s">
        <v>45</v>
      </c>
      <c r="J33" s="78" t="s">
        <v>775</v>
      </c>
      <c r="L33" s="78">
        <v>31</v>
      </c>
    </row>
    <row r="34" spans="1:12" ht="15" customHeight="1" x14ac:dyDescent="0.35">
      <c r="A34" s="78" t="s">
        <v>46</v>
      </c>
      <c r="B34" s="78" t="s">
        <v>47</v>
      </c>
      <c r="J34" s="78" t="s">
        <v>775</v>
      </c>
      <c r="L34" s="78">
        <v>32</v>
      </c>
    </row>
    <row r="35" spans="1:12" ht="15" customHeight="1" x14ac:dyDescent="0.35">
      <c r="A35" s="78" t="s">
        <v>48</v>
      </c>
      <c r="B35" s="78" t="s">
        <v>49</v>
      </c>
      <c r="J35" s="78" t="s">
        <v>775</v>
      </c>
      <c r="L35" s="78">
        <v>33</v>
      </c>
    </row>
    <row r="36" spans="1:12" ht="15" customHeight="1" x14ac:dyDescent="0.35">
      <c r="A36" s="78" t="s">
        <v>50</v>
      </c>
      <c r="B36" s="78" t="s">
        <v>51</v>
      </c>
      <c r="J36" s="78" t="s">
        <v>775</v>
      </c>
      <c r="L36" s="78">
        <v>34</v>
      </c>
    </row>
    <row r="37" spans="1:12" ht="15" customHeight="1" x14ac:dyDescent="0.35">
      <c r="A37" s="78" t="s">
        <v>50</v>
      </c>
      <c r="B37" s="78" t="s">
        <v>52</v>
      </c>
      <c r="J37" s="78" t="s">
        <v>775</v>
      </c>
      <c r="L37" s="78">
        <v>35</v>
      </c>
    </row>
    <row r="38" spans="1:12" ht="15" customHeight="1" x14ac:dyDescent="0.35">
      <c r="A38" s="78" t="s">
        <v>50</v>
      </c>
      <c r="B38" s="78" t="s">
        <v>53</v>
      </c>
      <c r="J38" s="78" t="s">
        <v>775</v>
      </c>
      <c r="L38" s="78">
        <v>36</v>
      </c>
    </row>
    <row r="39" spans="1:12" ht="15" customHeight="1" x14ac:dyDescent="0.35">
      <c r="A39" s="78" t="s">
        <v>50</v>
      </c>
      <c r="B39" s="78" t="s">
        <v>54</v>
      </c>
      <c r="J39" s="78" t="s">
        <v>775</v>
      </c>
      <c r="L39" s="78">
        <v>37</v>
      </c>
    </row>
    <row r="40" spans="1:12" ht="15" customHeight="1" x14ac:dyDescent="0.35">
      <c r="A40" s="78" t="s">
        <v>55</v>
      </c>
      <c r="B40" s="78" t="s">
        <v>56</v>
      </c>
      <c r="J40" s="78" t="s">
        <v>775</v>
      </c>
      <c r="L40" s="78">
        <v>38</v>
      </c>
    </row>
    <row r="41" spans="1:12" ht="15" customHeight="1" x14ac:dyDescent="0.35">
      <c r="A41" s="78" t="s">
        <v>55</v>
      </c>
      <c r="B41" s="78" t="s">
        <v>57</v>
      </c>
      <c r="J41" s="78" t="s">
        <v>775</v>
      </c>
      <c r="L41" s="78">
        <v>39</v>
      </c>
    </row>
    <row r="42" spans="1:12" ht="15" customHeight="1" x14ac:dyDescent="0.35">
      <c r="A42" s="78" t="s">
        <v>58</v>
      </c>
      <c r="B42" s="78" t="s">
        <v>59</v>
      </c>
      <c r="J42" s="78" t="s">
        <v>775</v>
      </c>
      <c r="L42" s="78">
        <v>40</v>
      </c>
    </row>
    <row r="43" spans="1:12" ht="15" customHeight="1" x14ac:dyDescent="0.35">
      <c r="A43" s="78" t="s">
        <v>58</v>
      </c>
      <c r="B43" s="78" t="s">
        <v>60</v>
      </c>
      <c r="J43" s="78" t="s">
        <v>775</v>
      </c>
      <c r="L43" s="78">
        <v>41</v>
      </c>
    </row>
    <row r="44" spans="1:12" ht="15" customHeight="1" x14ac:dyDescent="0.35">
      <c r="A44" s="78" t="s">
        <v>58</v>
      </c>
      <c r="B44" s="78" t="s">
        <v>61</v>
      </c>
      <c r="J44" s="78" t="s">
        <v>775</v>
      </c>
      <c r="L44" s="78">
        <v>42</v>
      </c>
    </row>
    <row r="45" spans="1:12" ht="15" customHeight="1" x14ac:dyDescent="0.35">
      <c r="A45" s="78" t="s">
        <v>62</v>
      </c>
      <c r="B45" s="78" t="s">
        <v>63</v>
      </c>
      <c r="J45" s="78" t="s">
        <v>775</v>
      </c>
      <c r="L45" s="78">
        <v>43</v>
      </c>
    </row>
    <row r="46" spans="1:12" ht="15" customHeight="1" x14ac:dyDescent="0.35">
      <c r="A46" s="78" t="s">
        <v>62</v>
      </c>
      <c r="B46" s="78" t="s">
        <v>64</v>
      </c>
      <c r="J46" s="78" t="s">
        <v>775</v>
      </c>
      <c r="L46" s="78">
        <v>44</v>
      </c>
    </row>
    <row r="47" spans="1:12" ht="15" customHeight="1" x14ac:dyDescent="0.35">
      <c r="A47" s="78" t="s">
        <v>65</v>
      </c>
      <c r="B47" s="78" t="s">
        <v>66</v>
      </c>
      <c r="J47" s="78" t="s">
        <v>1012</v>
      </c>
      <c r="L47" s="78">
        <v>44</v>
      </c>
    </row>
    <row r="48" spans="1:12" ht="15" customHeight="1" x14ac:dyDescent="0.35">
      <c r="A48" s="78" t="s">
        <v>67</v>
      </c>
      <c r="B48" s="78" t="s">
        <v>68</v>
      </c>
      <c r="J48" s="78" t="s">
        <v>775</v>
      </c>
      <c r="L48" s="78">
        <v>45</v>
      </c>
    </row>
    <row r="49" spans="1:12" ht="15" customHeight="1" x14ac:dyDescent="0.35">
      <c r="A49" s="78" t="s">
        <v>69</v>
      </c>
      <c r="B49" s="78" t="s">
        <v>70</v>
      </c>
      <c r="J49" s="78" t="s">
        <v>775</v>
      </c>
      <c r="L49" s="78">
        <v>46</v>
      </c>
    </row>
    <row r="50" spans="1:12" ht="15" customHeight="1" x14ac:dyDescent="0.35">
      <c r="A50" s="78" t="s">
        <v>69</v>
      </c>
      <c r="B50" s="78" t="s">
        <v>71</v>
      </c>
      <c r="J50" s="78" t="s">
        <v>775</v>
      </c>
      <c r="L50" s="78">
        <v>47</v>
      </c>
    </row>
    <row r="51" spans="1:12" ht="15" customHeight="1" x14ac:dyDescent="0.35">
      <c r="A51" s="78" t="s">
        <v>72</v>
      </c>
      <c r="B51" s="78" t="s">
        <v>73</v>
      </c>
      <c r="J51" s="78" t="s">
        <v>775</v>
      </c>
      <c r="L51" s="78">
        <v>48</v>
      </c>
    </row>
    <row r="52" spans="1:12" ht="15" customHeight="1" x14ac:dyDescent="0.35">
      <c r="A52" s="78" t="s">
        <v>72</v>
      </c>
      <c r="B52" s="78" t="s">
        <v>74</v>
      </c>
      <c r="J52" s="78" t="s">
        <v>775</v>
      </c>
      <c r="L52" s="78">
        <v>49</v>
      </c>
    </row>
    <row r="53" spans="1:12" ht="15" customHeight="1" x14ac:dyDescent="0.35">
      <c r="A53" s="78" t="s">
        <v>72</v>
      </c>
      <c r="B53" s="78" t="s">
        <v>75</v>
      </c>
      <c r="J53" s="78" t="s">
        <v>775</v>
      </c>
      <c r="L53" s="78">
        <v>50</v>
      </c>
    </row>
    <row r="54" spans="1:12" ht="15" customHeight="1" x14ac:dyDescent="0.35">
      <c r="A54" s="78" t="s">
        <v>76</v>
      </c>
      <c r="B54" s="78" t="s">
        <v>77</v>
      </c>
      <c r="J54" s="78" t="s">
        <v>775</v>
      </c>
      <c r="L54" s="78">
        <v>51</v>
      </c>
    </row>
    <row r="55" spans="1:12" ht="15" customHeight="1" x14ac:dyDescent="0.35">
      <c r="A55" s="78" t="s">
        <v>76</v>
      </c>
      <c r="B55" s="78" t="s">
        <v>78</v>
      </c>
      <c r="J55" s="78" t="s">
        <v>775</v>
      </c>
      <c r="L55" s="78">
        <v>52</v>
      </c>
    </row>
    <row r="56" spans="1:12" ht="15" customHeight="1" x14ac:dyDescent="0.35">
      <c r="A56" s="78" t="s">
        <v>76</v>
      </c>
      <c r="B56" s="78" t="s">
        <v>79</v>
      </c>
      <c r="J56" s="78" t="s">
        <v>1012</v>
      </c>
      <c r="L56" s="78">
        <v>52</v>
      </c>
    </row>
    <row r="57" spans="1:12" ht="15" customHeight="1" x14ac:dyDescent="0.35">
      <c r="A57" s="78" t="s">
        <v>76</v>
      </c>
      <c r="B57" s="78" t="s">
        <v>80</v>
      </c>
      <c r="J57" s="78" t="s">
        <v>775</v>
      </c>
      <c r="L57" s="78">
        <v>53</v>
      </c>
    </row>
    <row r="58" spans="1:12" ht="15" customHeight="1" x14ac:dyDescent="0.35">
      <c r="A58" s="78" t="s">
        <v>76</v>
      </c>
      <c r="B58" s="78" t="s">
        <v>81</v>
      </c>
      <c r="J58" s="78" t="s">
        <v>775</v>
      </c>
      <c r="L58" s="78">
        <v>54</v>
      </c>
    </row>
    <row r="59" spans="1:12" ht="15" customHeight="1" x14ac:dyDescent="0.35">
      <c r="A59" s="78" t="s">
        <v>76</v>
      </c>
      <c r="B59" s="78" t="s">
        <v>82</v>
      </c>
      <c r="J59" s="78" t="s">
        <v>775</v>
      </c>
      <c r="L59" s="78">
        <v>55</v>
      </c>
    </row>
    <row r="60" spans="1:12" ht="15" customHeight="1" x14ac:dyDescent="0.35">
      <c r="A60" s="78" t="s">
        <v>76</v>
      </c>
      <c r="B60" s="78" t="s">
        <v>85</v>
      </c>
      <c r="J60" s="78" t="s">
        <v>1012</v>
      </c>
      <c r="L60" s="78">
        <v>55</v>
      </c>
    </row>
    <row r="61" spans="1:12" ht="15" customHeight="1" x14ac:dyDescent="0.35">
      <c r="A61" s="78" t="s">
        <v>76</v>
      </c>
      <c r="B61" s="78" t="s">
        <v>86</v>
      </c>
      <c r="J61" s="78" t="s">
        <v>775</v>
      </c>
      <c r="L61" s="78">
        <v>56</v>
      </c>
    </row>
    <row r="62" spans="1:12" ht="15" customHeight="1" x14ac:dyDescent="0.35">
      <c r="A62" s="78" t="s">
        <v>76</v>
      </c>
      <c r="B62" s="78" t="s">
        <v>87</v>
      </c>
      <c r="J62" s="78" t="s">
        <v>1012</v>
      </c>
      <c r="L62" s="78">
        <v>56</v>
      </c>
    </row>
    <row r="63" spans="1:12" ht="15" customHeight="1" x14ac:dyDescent="0.35">
      <c r="A63" s="78" t="s">
        <v>76</v>
      </c>
      <c r="B63" s="78" t="s">
        <v>88</v>
      </c>
      <c r="J63" s="78" t="s">
        <v>775</v>
      </c>
      <c r="L63" s="78">
        <v>57</v>
      </c>
    </row>
    <row r="64" spans="1:12" ht="15" customHeight="1" x14ac:dyDescent="0.35">
      <c r="A64" s="78" t="s">
        <v>76</v>
      </c>
      <c r="B64" s="78" t="s">
        <v>89</v>
      </c>
      <c r="J64" s="78" t="s">
        <v>775</v>
      </c>
      <c r="L64" s="78">
        <v>58</v>
      </c>
    </row>
    <row r="65" spans="1:12" ht="15" customHeight="1" x14ac:dyDescent="0.35">
      <c r="A65" s="78" t="s">
        <v>76</v>
      </c>
      <c r="B65" s="78" t="s">
        <v>90</v>
      </c>
      <c r="J65" s="78" t="s">
        <v>775</v>
      </c>
      <c r="L65" s="78">
        <v>59</v>
      </c>
    </row>
    <row r="66" spans="1:12" ht="15" customHeight="1" x14ac:dyDescent="0.35">
      <c r="A66" s="78" t="s">
        <v>76</v>
      </c>
      <c r="B66" s="78" t="s">
        <v>807</v>
      </c>
      <c r="J66" s="78" t="s">
        <v>775</v>
      </c>
      <c r="L66" s="78">
        <v>60</v>
      </c>
    </row>
    <row r="67" spans="1:12" ht="15" customHeight="1" x14ac:dyDescent="0.35">
      <c r="A67" s="78" t="s">
        <v>76</v>
      </c>
      <c r="B67" s="78" t="s">
        <v>92</v>
      </c>
      <c r="J67" s="78" t="s">
        <v>775</v>
      </c>
      <c r="L67" s="78">
        <v>61</v>
      </c>
    </row>
    <row r="68" spans="1:12" ht="15" customHeight="1" x14ac:dyDescent="0.35">
      <c r="A68" s="78" t="s">
        <v>76</v>
      </c>
      <c r="B68" s="78" t="s">
        <v>93</v>
      </c>
      <c r="J68" s="78" t="s">
        <v>775</v>
      </c>
      <c r="L68" s="78">
        <v>62</v>
      </c>
    </row>
    <row r="69" spans="1:12" ht="15" customHeight="1" x14ac:dyDescent="0.35">
      <c r="A69" s="78" t="s">
        <v>76</v>
      </c>
      <c r="B69" s="78" t="s">
        <v>94</v>
      </c>
      <c r="J69" s="78" t="s">
        <v>1012</v>
      </c>
      <c r="L69" s="78">
        <v>62</v>
      </c>
    </row>
    <row r="70" spans="1:12" ht="15" customHeight="1" x14ac:dyDescent="0.35">
      <c r="A70" s="78" t="s">
        <v>76</v>
      </c>
      <c r="B70" s="78" t="s">
        <v>95</v>
      </c>
      <c r="J70" s="78" t="s">
        <v>775</v>
      </c>
      <c r="L70" s="78">
        <v>63</v>
      </c>
    </row>
    <row r="71" spans="1:12" ht="15" customHeight="1" x14ac:dyDescent="0.35">
      <c r="A71" s="78" t="s">
        <v>76</v>
      </c>
      <c r="B71" s="78" t="s">
        <v>96</v>
      </c>
      <c r="J71" s="78" t="s">
        <v>775</v>
      </c>
      <c r="L71" s="78">
        <v>64</v>
      </c>
    </row>
    <row r="72" spans="1:12" ht="15" customHeight="1" x14ac:dyDescent="0.35">
      <c r="A72" s="78" t="s">
        <v>76</v>
      </c>
      <c r="B72" s="78" t="s">
        <v>97</v>
      </c>
      <c r="J72" s="78" t="s">
        <v>775</v>
      </c>
      <c r="L72" s="78">
        <v>65</v>
      </c>
    </row>
    <row r="73" spans="1:12" ht="15" customHeight="1" x14ac:dyDescent="0.35">
      <c r="A73" s="78" t="s">
        <v>98</v>
      </c>
      <c r="B73" s="78" t="s">
        <v>98</v>
      </c>
      <c r="J73" s="78" t="s">
        <v>775</v>
      </c>
      <c r="L73" s="78">
        <v>66</v>
      </c>
    </row>
    <row r="74" spans="1:12" ht="15" customHeight="1" x14ac:dyDescent="0.35">
      <c r="A74" s="78" t="s">
        <v>99</v>
      </c>
      <c r="B74" s="78" t="s">
        <v>100</v>
      </c>
      <c r="J74" s="78" t="s">
        <v>775</v>
      </c>
      <c r="L74" s="78">
        <v>67</v>
      </c>
    </row>
    <row r="75" spans="1:12" ht="15" customHeight="1" x14ac:dyDescent="0.35">
      <c r="A75" s="78" t="s">
        <v>99</v>
      </c>
      <c r="B75" s="78" t="s">
        <v>101</v>
      </c>
      <c r="J75" s="78" t="s">
        <v>775</v>
      </c>
      <c r="L75" s="78">
        <v>68</v>
      </c>
    </row>
    <row r="76" spans="1:12" ht="15" customHeight="1" x14ac:dyDescent="0.35">
      <c r="A76" s="78" t="s">
        <v>99</v>
      </c>
      <c r="B76" s="78" t="s">
        <v>102</v>
      </c>
      <c r="J76" s="78" t="s">
        <v>775</v>
      </c>
      <c r="L76" s="78">
        <v>69</v>
      </c>
    </row>
    <row r="77" spans="1:12" ht="15" customHeight="1" x14ac:dyDescent="0.35">
      <c r="A77" s="78" t="s">
        <v>103</v>
      </c>
      <c r="B77" s="78" t="s">
        <v>104</v>
      </c>
      <c r="J77" s="78" t="s">
        <v>775</v>
      </c>
      <c r="L77" s="78">
        <v>70</v>
      </c>
    </row>
    <row r="78" spans="1:12" ht="15" customHeight="1" x14ac:dyDescent="0.35">
      <c r="A78" s="78" t="s">
        <v>105</v>
      </c>
      <c r="B78" s="78" t="s">
        <v>106</v>
      </c>
      <c r="J78" s="78" t="s">
        <v>775</v>
      </c>
      <c r="L78" s="78">
        <v>71</v>
      </c>
    </row>
    <row r="79" spans="1:12" ht="15" customHeight="1" x14ac:dyDescent="0.35">
      <c r="A79" s="78" t="s">
        <v>107</v>
      </c>
      <c r="B79" s="78" t="s">
        <v>108</v>
      </c>
      <c r="J79" s="78" t="s">
        <v>775</v>
      </c>
      <c r="L79" s="78">
        <v>72</v>
      </c>
    </row>
    <row r="80" spans="1:12" ht="15" customHeight="1" x14ac:dyDescent="0.35">
      <c r="A80" s="78" t="s">
        <v>107</v>
      </c>
      <c r="B80" s="78" t="s">
        <v>109</v>
      </c>
      <c r="J80" s="78" t="s">
        <v>775</v>
      </c>
      <c r="L80" s="78">
        <v>73</v>
      </c>
    </row>
    <row r="81" spans="1:12" ht="15" customHeight="1" x14ac:dyDescent="0.35">
      <c r="A81" s="78" t="s">
        <v>107</v>
      </c>
      <c r="B81" s="78" t="s">
        <v>110</v>
      </c>
      <c r="J81" s="78" t="s">
        <v>775</v>
      </c>
      <c r="L81" s="78">
        <v>74</v>
      </c>
    </row>
    <row r="82" spans="1:12" ht="15" customHeight="1" x14ac:dyDescent="0.35">
      <c r="A82" s="78" t="s">
        <v>111</v>
      </c>
      <c r="B82" s="78" t="s">
        <v>112</v>
      </c>
      <c r="J82" s="78" t="s">
        <v>775</v>
      </c>
      <c r="L82" s="78">
        <v>75</v>
      </c>
    </row>
    <row r="83" spans="1:12" ht="15" customHeight="1" x14ac:dyDescent="0.35">
      <c r="A83" s="78" t="s">
        <v>111</v>
      </c>
      <c r="B83" s="78" t="s">
        <v>113</v>
      </c>
      <c r="J83" s="78" t="s">
        <v>775</v>
      </c>
      <c r="L83" s="78">
        <v>76</v>
      </c>
    </row>
    <row r="84" spans="1:12" ht="15" customHeight="1" x14ac:dyDescent="0.35">
      <c r="A84" s="78" t="s">
        <v>111</v>
      </c>
      <c r="B84" s="78" t="s">
        <v>114</v>
      </c>
      <c r="J84" s="78" t="s">
        <v>775</v>
      </c>
      <c r="L84" s="78">
        <v>77</v>
      </c>
    </row>
    <row r="85" spans="1:12" ht="15" customHeight="1" x14ac:dyDescent="0.35">
      <c r="A85" s="78" t="s">
        <v>115</v>
      </c>
      <c r="B85" s="78" t="s">
        <v>116</v>
      </c>
      <c r="J85" s="78" t="s">
        <v>775</v>
      </c>
      <c r="L85" s="78">
        <v>78</v>
      </c>
    </row>
    <row r="86" spans="1:12" ht="15" customHeight="1" x14ac:dyDescent="0.35">
      <c r="A86" s="78" t="s">
        <v>115</v>
      </c>
      <c r="B86" s="78" t="s">
        <v>117</v>
      </c>
      <c r="J86" s="78" t="s">
        <v>775</v>
      </c>
      <c r="L86" s="78">
        <v>79</v>
      </c>
    </row>
    <row r="87" spans="1:12" ht="15" customHeight="1" x14ac:dyDescent="0.35">
      <c r="A87" s="78" t="s">
        <v>115</v>
      </c>
      <c r="B87" s="78" t="s">
        <v>118</v>
      </c>
      <c r="J87" s="78" t="s">
        <v>775</v>
      </c>
      <c r="L87" s="78">
        <v>80</v>
      </c>
    </row>
    <row r="88" spans="1:12" ht="15" customHeight="1" x14ac:dyDescent="0.35">
      <c r="A88" s="78" t="s">
        <v>115</v>
      </c>
      <c r="B88" s="78" t="s">
        <v>119</v>
      </c>
      <c r="J88" s="78" t="s">
        <v>775</v>
      </c>
      <c r="L88" s="78">
        <v>81</v>
      </c>
    </row>
    <row r="89" spans="1:12" ht="15" customHeight="1" x14ac:dyDescent="0.35">
      <c r="A89" s="78" t="s">
        <v>115</v>
      </c>
      <c r="B89" s="78" t="s">
        <v>120</v>
      </c>
      <c r="J89" s="78" t="s">
        <v>775</v>
      </c>
      <c r="L89" s="78">
        <v>82</v>
      </c>
    </row>
    <row r="90" spans="1:12" ht="15" customHeight="1" x14ac:dyDescent="0.35">
      <c r="A90" s="78" t="s">
        <v>121</v>
      </c>
      <c r="B90" s="78" t="s">
        <v>122</v>
      </c>
      <c r="J90" s="78" t="s">
        <v>775</v>
      </c>
      <c r="L90" s="78">
        <v>83</v>
      </c>
    </row>
    <row r="91" spans="1:12" ht="15" customHeight="1" x14ac:dyDescent="0.35">
      <c r="A91" s="78" t="s">
        <v>123</v>
      </c>
      <c r="B91" s="78" t="s">
        <v>124</v>
      </c>
      <c r="J91" s="78" t="s">
        <v>775</v>
      </c>
      <c r="L91" s="78">
        <v>84</v>
      </c>
    </row>
    <row r="92" spans="1:12" ht="15" customHeight="1" x14ac:dyDescent="0.35">
      <c r="A92" s="78" t="s">
        <v>123</v>
      </c>
      <c r="B92" s="78" t="s">
        <v>125</v>
      </c>
      <c r="J92" s="78" t="s">
        <v>775</v>
      </c>
      <c r="L92" s="78">
        <v>85</v>
      </c>
    </row>
    <row r="93" spans="1:12" ht="15" customHeight="1" x14ac:dyDescent="0.35">
      <c r="A93" s="78" t="s">
        <v>123</v>
      </c>
      <c r="B93" s="78" t="s">
        <v>126</v>
      </c>
      <c r="J93" s="78" t="s">
        <v>775</v>
      </c>
      <c r="L93" s="78">
        <v>86</v>
      </c>
    </row>
    <row r="94" spans="1:12" ht="15" customHeight="1" x14ac:dyDescent="0.35">
      <c r="A94" s="78" t="s">
        <v>127</v>
      </c>
      <c r="B94" s="78" t="s">
        <v>128</v>
      </c>
      <c r="J94" s="78" t="s">
        <v>775</v>
      </c>
      <c r="L94" s="78">
        <v>87</v>
      </c>
    </row>
    <row r="95" spans="1:12" ht="15" customHeight="1" x14ac:dyDescent="0.35">
      <c r="A95" s="78" t="s">
        <v>127</v>
      </c>
      <c r="B95" s="78" t="s">
        <v>129</v>
      </c>
      <c r="J95" s="78" t="s">
        <v>775</v>
      </c>
      <c r="L95" s="78">
        <v>88</v>
      </c>
    </row>
    <row r="96" spans="1:12" ht="15" customHeight="1" x14ac:dyDescent="0.35">
      <c r="A96" s="78" t="s">
        <v>127</v>
      </c>
      <c r="B96" s="78" t="s">
        <v>131</v>
      </c>
      <c r="J96" s="78" t="s">
        <v>775</v>
      </c>
      <c r="L96" s="78">
        <v>89</v>
      </c>
    </row>
    <row r="97" spans="1:12" ht="15" customHeight="1" x14ac:dyDescent="0.35">
      <c r="A97" s="78" t="s">
        <v>127</v>
      </c>
      <c r="B97" s="78" t="s">
        <v>132</v>
      </c>
      <c r="J97" s="78" t="s">
        <v>775</v>
      </c>
      <c r="L97" s="78">
        <v>90</v>
      </c>
    </row>
    <row r="98" spans="1:12" ht="15" customHeight="1" x14ac:dyDescent="0.35">
      <c r="A98" s="78" t="s">
        <v>134</v>
      </c>
      <c r="B98" s="78" t="s">
        <v>135</v>
      </c>
      <c r="J98" s="78" t="s">
        <v>775</v>
      </c>
      <c r="L98" s="78">
        <v>91</v>
      </c>
    </row>
    <row r="99" spans="1:12" ht="15" customHeight="1" x14ac:dyDescent="0.35">
      <c r="A99" s="78" t="s">
        <v>134</v>
      </c>
      <c r="B99" s="78" t="s">
        <v>136</v>
      </c>
      <c r="J99" s="78" t="s">
        <v>775</v>
      </c>
      <c r="L99" s="78">
        <v>92</v>
      </c>
    </row>
    <row r="100" spans="1:12" ht="15" customHeight="1" x14ac:dyDescent="0.35">
      <c r="A100" s="78" t="s">
        <v>137</v>
      </c>
      <c r="B100" s="78" t="s">
        <v>138</v>
      </c>
      <c r="J100" s="78" t="s">
        <v>775</v>
      </c>
      <c r="L100" s="78">
        <v>93</v>
      </c>
    </row>
    <row r="101" spans="1:12" ht="15" customHeight="1" x14ac:dyDescent="0.35">
      <c r="A101" s="78" t="s">
        <v>140</v>
      </c>
      <c r="B101" s="78" t="s">
        <v>141</v>
      </c>
      <c r="J101" s="78" t="s">
        <v>1012</v>
      </c>
      <c r="L101" s="78">
        <v>93</v>
      </c>
    </row>
    <row r="102" spans="1:12" ht="15" customHeight="1" x14ac:dyDescent="0.35">
      <c r="A102" s="78" t="s">
        <v>140</v>
      </c>
      <c r="B102" s="78" t="s">
        <v>142</v>
      </c>
      <c r="J102" s="78" t="s">
        <v>775</v>
      </c>
      <c r="L102" s="78">
        <v>94</v>
      </c>
    </row>
    <row r="103" spans="1:12" ht="15" customHeight="1" x14ac:dyDescent="0.35">
      <c r="A103" s="78" t="s">
        <v>140</v>
      </c>
      <c r="B103" s="78" t="s">
        <v>144</v>
      </c>
      <c r="J103" s="78" t="s">
        <v>775</v>
      </c>
      <c r="L103" s="78">
        <v>95</v>
      </c>
    </row>
    <row r="104" spans="1:12" ht="15" customHeight="1" x14ac:dyDescent="0.35">
      <c r="A104" s="78" t="s">
        <v>140</v>
      </c>
      <c r="B104" s="78" t="s">
        <v>145</v>
      </c>
      <c r="J104" s="78" t="s">
        <v>775</v>
      </c>
      <c r="L104" s="78">
        <v>96</v>
      </c>
    </row>
    <row r="105" spans="1:12" ht="15" customHeight="1" x14ac:dyDescent="0.35">
      <c r="A105" s="78" t="s">
        <v>140</v>
      </c>
      <c r="B105" s="78" t="s">
        <v>140</v>
      </c>
      <c r="J105" s="78" t="s">
        <v>1012</v>
      </c>
      <c r="L105" s="78">
        <v>96</v>
      </c>
    </row>
    <row r="106" spans="1:12" ht="15" customHeight="1" x14ac:dyDescent="0.35">
      <c r="A106" s="78" t="s">
        <v>140</v>
      </c>
      <c r="B106" s="78" t="s">
        <v>146</v>
      </c>
      <c r="J106" s="78" t="s">
        <v>1012</v>
      </c>
      <c r="L106" s="78">
        <v>96</v>
      </c>
    </row>
    <row r="107" spans="1:12" ht="15" customHeight="1" x14ac:dyDescent="0.35">
      <c r="A107" s="78" t="s">
        <v>140</v>
      </c>
      <c r="B107" s="78" t="s">
        <v>147</v>
      </c>
      <c r="J107" s="78" t="s">
        <v>1012</v>
      </c>
      <c r="L107" s="78">
        <v>96</v>
      </c>
    </row>
    <row r="108" spans="1:12" ht="15" customHeight="1" x14ac:dyDescent="0.35">
      <c r="A108" s="78" t="s">
        <v>148</v>
      </c>
      <c r="B108" s="78" t="s">
        <v>149</v>
      </c>
      <c r="J108" s="78" t="s">
        <v>775</v>
      </c>
      <c r="L108" s="78">
        <v>97</v>
      </c>
    </row>
    <row r="109" spans="1:12" ht="15" customHeight="1" x14ac:dyDescent="0.35">
      <c r="A109" s="78" t="s">
        <v>148</v>
      </c>
      <c r="B109" s="78" t="s">
        <v>150</v>
      </c>
      <c r="J109" s="78" t="s">
        <v>775</v>
      </c>
      <c r="L109" s="78">
        <v>98</v>
      </c>
    </row>
    <row r="110" spans="1:12" ht="15" customHeight="1" x14ac:dyDescent="0.35">
      <c r="A110" s="78" t="s">
        <v>151</v>
      </c>
      <c r="B110" s="78" t="s">
        <v>152</v>
      </c>
      <c r="J110" s="78" t="s">
        <v>775</v>
      </c>
      <c r="L110" s="78">
        <v>99</v>
      </c>
    </row>
    <row r="111" spans="1:12" ht="15" customHeight="1" x14ac:dyDescent="0.35">
      <c r="A111" s="78" t="s">
        <v>151</v>
      </c>
      <c r="B111" s="78" t="s">
        <v>153</v>
      </c>
      <c r="J111" s="78" t="s">
        <v>775</v>
      </c>
      <c r="L111" s="78">
        <v>100</v>
      </c>
    </row>
    <row r="112" spans="1:12" ht="15" customHeight="1" x14ac:dyDescent="0.35">
      <c r="A112" s="78" t="s">
        <v>154</v>
      </c>
      <c r="B112" s="78" t="s">
        <v>155</v>
      </c>
      <c r="J112" s="78" t="s">
        <v>775</v>
      </c>
      <c r="L112" s="78">
        <v>101</v>
      </c>
    </row>
    <row r="113" spans="1:12" ht="15" customHeight="1" x14ac:dyDescent="0.35">
      <c r="A113" s="78" t="s">
        <v>154</v>
      </c>
      <c r="B113" s="78" t="s">
        <v>156</v>
      </c>
      <c r="J113" s="78" t="s">
        <v>775</v>
      </c>
      <c r="L113" s="78">
        <v>102</v>
      </c>
    </row>
    <row r="114" spans="1:12" ht="15" customHeight="1" x14ac:dyDescent="0.35">
      <c r="A114" s="78" t="s">
        <v>154</v>
      </c>
      <c r="B114" s="78" t="s">
        <v>157</v>
      </c>
      <c r="J114" s="78" t="s">
        <v>775</v>
      </c>
      <c r="L114" s="78">
        <v>103</v>
      </c>
    </row>
    <row r="115" spans="1:12" ht="15" customHeight="1" x14ac:dyDescent="0.35">
      <c r="A115" s="78" t="s">
        <v>158</v>
      </c>
      <c r="B115" s="78" t="s">
        <v>159</v>
      </c>
      <c r="J115" s="78" t="s">
        <v>775</v>
      </c>
      <c r="L115" s="78">
        <v>104</v>
      </c>
    </row>
    <row r="116" spans="1:12" ht="15" customHeight="1" x14ac:dyDescent="0.35">
      <c r="A116" s="78" t="s">
        <v>158</v>
      </c>
      <c r="B116" s="78" t="s">
        <v>160</v>
      </c>
      <c r="J116" s="78" t="s">
        <v>775</v>
      </c>
      <c r="L116" s="78">
        <v>105</v>
      </c>
    </row>
    <row r="117" spans="1:12" ht="15" customHeight="1" x14ac:dyDescent="0.35">
      <c r="A117" s="78" t="s">
        <v>158</v>
      </c>
      <c r="B117" s="78" t="s">
        <v>161</v>
      </c>
      <c r="J117" s="78" t="s">
        <v>775</v>
      </c>
      <c r="L117" s="78">
        <v>106</v>
      </c>
    </row>
    <row r="118" spans="1:12" ht="15" customHeight="1" x14ac:dyDescent="0.35">
      <c r="A118" s="78" t="s">
        <v>162</v>
      </c>
      <c r="B118" s="78" t="s">
        <v>163</v>
      </c>
      <c r="J118" s="78" t="s">
        <v>775</v>
      </c>
      <c r="L118" s="78">
        <v>107</v>
      </c>
    </row>
    <row r="119" spans="1:12" ht="15" customHeight="1" x14ac:dyDescent="0.35">
      <c r="A119" s="78" t="s">
        <v>164</v>
      </c>
      <c r="B119" s="78" t="s">
        <v>165</v>
      </c>
      <c r="J119" s="78" t="s">
        <v>775</v>
      </c>
      <c r="L119" s="78">
        <v>108</v>
      </c>
    </row>
    <row r="120" spans="1:12" ht="15" customHeight="1" x14ac:dyDescent="0.35">
      <c r="A120" s="78" t="s">
        <v>164</v>
      </c>
      <c r="B120" s="78" t="s">
        <v>166</v>
      </c>
      <c r="J120" s="78" t="s">
        <v>775</v>
      </c>
      <c r="L120" s="78">
        <v>109</v>
      </c>
    </row>
    <row r="121" spans="1:12" ht="15" customHeight="1" x14ac:dyDescent="0.35">
      <c r="A121" s="78" t="s">
        <v>167</v>
      </c>
      <c r="B121" s="78" t="s">
        <v>168</v>
      </c>
      <c r="J121" s="78" t="s">
        <v>775</v>
      </c>
      <c r="L121" s="78">
        <v>110</v>
      </c>
    </row>
    <row r="122" spans="1:12" ht="15" customHeight="1" x14ac:dyDescent="0.35">
      <c r="A122" s="78" t="s">
        <v>167</v>
      </c>
      <c r="B122" s="78" t="s">
        <v>169</v>
      </c>
      <c r="J122" s="78" t="s">
        <v>775</v>
      </c>
      <c r="L122" s="78">
        <v>111</v>
      </c>
    </row>
    <row r="123" spans="1:12" ht="15" customHeight="1" x14ac:dyDescent="0.35">
      <c r="A123" s="78" t="s">
        <v>167</v>
      </c>
      <c r="B123" s="78" t="s">
        <v>170</v>
      </c>
      <c r="J123" s="78" t="s">
        <v>775</v>
      </c>
      <c r="L123" s="78">
        <v>112</v>
      </c>
    </row>
    <row r="124" spans="1:12" ht="15" customHeight="1" x14ac:dyDescent="0.35">
      <c r="A124" s="78" t="s">
        <v>167</v>
      </c>
      <c r="B124" s="78" t="s">
        <v>171</v>
      </c>
      <c r="J124" s="78" t="s">
        <v>775</v>
      </c>
      <c r="L124" s="78">
        <v>113</v>
      </c>
    </row>
    <row r="125" spans="1:12" ht="15" customHeight="1" x14ac:dyDescent="0.35">
      <c r="A125" s="78" t="s">
        <v>172</v>
      </c>
      <c r="B125" s="78" t="s">
        <v>173</v>
      </c>
      <c r="J125" s="78" t="s">
        <v>775</v>
      </c>
      <c r="L125" s="78">
        <v>114</v>
      </c>
    </row>
    <row r="126" spans="1:12" ht="15" customHeight="1" x14ac:dyDescent="0.35">
      <c r="A126" s="78" t="s">
        <v>174</v>
      </c>
      <c r="B126" s="78" t="s">
        <v>175</v>
      </c>
      <c r="J126" s="78" t="s">
        <v>775</v>
      </c>
      <c r="L126" s="78">
        <v>115</v>
      </c>
    </row>
    <row r="127" spans="1:12" ht="15" customHeight="1" x14ac:dyDescent="0.35">
      <c r="A127" s="78" t="s">
        <v>176</v>
      </c>
      <c r="B127" s="78" t="s">
        <v>177</v>
      </c>
      <c r="J127" s="78" t="s">
        <v>775</v>
      </c>
      <c r="L127" s="78">
        <v>116</v>
      </c>
    </row>
    <row r="128" spans="1:12" ht="15" customHeight="1" x14ac:dyDescent="0.35">
      <c r="A128" s="78" t="s">
        <v>176</v>
      </c>
      <c r="B128" s="78" t="s">
        <v>178</v>
      </c>
      <c r="J128" s="78" t="s">
        <v>775</v>
      </c>
      <c r="L128" s="78">
        <v>117</v>
      </c>
    </row>
    <row r="129" spans="1:12" ht="15" customHeight="1" x14ac:dyDescent="0.35">
      <c r="A129" s="78" t="s">
        <v>179</v>
      </c>
      <c r="B129" s="78" t="s">
        <v>180</v>
      </c>
      <c r="J129" s="78" t="s">
        <v>775</v>
      </c>
      <c r="L129" s="78">
        <v>118</v>
      </c>
    </row>
    <row r="130" spans="1:12" ht="15" customHeight="1" x14ac:dyDescent="0.35">
      <c r="A130" s="78" t="s">
        <v>181</v>
      </c>
      <c r="B130" s="78" t="s">
        <v>182</v>
      </c>
      <c r="J130" s="78" t="s">
        <v>775</v>
      </c>
      <c r="L130" s="78">
        <v>119</v>
      </c>
    </row>
    <row r="131" spans="1:12" ht="15" customHeight="1" x14ac:dyDescent="0.35">
      <c r="A131" s="78" t="s">
        <v>183</v>
      </c>
      <c r="B131" s="78" t="s">
        <v>184</v>
      </c>
      <c r="J131" s="78" t="s">
        <v>775</v>
      </c>
      <c r="L131" s="78">
        <v>120</v>
      </c>
    </row>
    <row r="132" spans="1:12" ht="15" customHeight="1" x14ac:dyDescent="0.35">
      <c r="A132" s="78" t="s">
        <v>183</v>
      </c>
      <c r="B132" s="78" t="s">
        <v>185</v>
      </c>
      <c r="J132" s="78" t="s">
        <v>1012</v>
      </c>
      <c r="L132" s="78">
        <v>120</v>
      </c>
    </row>
    <row r="133" spans="1:12" ht="15" customHeight="1" x14ac:dyDescent="0.35">
      <c r="A133" s="78" t="s">
        <v>183</v>
      </c>
      <c r="B133" s="78" t="s">
        <v>186</v>
      </c>
      <c r="J133" s="78" t="s">
        <v>775</v>
      </c>
      <c r="L133" s="78">
        <v>121</v>
      </c>
    </row>
    <row r="134" spans="1:12" ht="15" customHeight="1" x14ac:dyDescent="0.35">
      <c r="A134" s="78" t="s">
        <v>183</v>
      </c>
      <c r="B134" s="78" t="s">
        <v>187</v>
      </c>
      <c r="J134" s="78" t="s">
        <v>775</v>
      </c>
      <c r="L134" s="78">
        <v>122</v>
      </c>
    </row>
    <row r="135" spans="1:12" ht="15" customHeight="1" x14ac:dyDescent="0.35">
      <c r="A135" s="78" t="s">
        <v>183</v>
      </c>
      <c r="B135" s="78" t="s">
        <v>188</v>
      </c>
      <c r="J135" s="78" t="s">
        <v>775</v>
      </c>
      <c r="L135" s="78">
        <v>123</v>
      </c>
    </row>
    <row r="136" spans="1:12" ht="15" customHeight="1" x14ac:dyDescent="0.35">
      <c r="A136" s="78" t="s">
        <v>183</v>
      </c>
      <c r="B136" s="78" t="s">
        <v>189</v>
      </c>
      <c r="J136" s="78" t="s">
        <v>775</v>
      </c>
      <c r="L136" s="78">
        <v>124</v>
      </c>
    </row>
    <row r="137" spans="1:12" ht="15" customHeight="1" x14ac:dyDescent="0.35">
      <c r="A137" s="78" t="s">
        <v>183</v>
      </c>
      <c r="B137" s="78" t="s">
        <v>190</v>
      </c>
      <c r="J137" s="78" t="s">
        <v>775</v>
      </c>
      <c r="L137" s="78">
        <v>125</v>
      </c>
    </row>
    <row r="138" spans="1:12" ht="15" customHeight="1" x14ac:dyDescent="0.35">
      <c r="A138" s="78" t="s">
        <v>183</v>
      </c>
      <c r="B138" s="78" t="s">
        <v>191</v>
      </c>
      <c r="J138" s="78" t="s">
        <v>775</v>
      </c>
      <c r="L138" s="78">
        <v>126</v>
      </c>
    </row>
    <row r="139" spans="1:12" ht="15" customHeight="1" x14ac:dyDescent="0.35">
      <c r="A139" s="78" t="s">
        <v>183</v>
      </c>
      <c r="B139" s="78" t="s">
        <v>192</v>
      </c>
      <c r="J139" s="78" t="s">
        <v>775</v>
      </c>
      <c r="L139" s="78">
        <v>127</v>
      </c>
    </row>
    <row r="140" spans="1:12" ht="15" customHeight="1" x14ac:dyDescent="0.35">
      <c r="A140" s="78" t="s">
        <v>183</v>
      </c>
      <c r="B140" s="78" t="s">
        <v>193</v>
      </c>
      <c r="J140" s="78" t="s">
        <v>775</v>
      </c>
      <c r="L140" s="78">
        <v>128</v>
      </c>
    </row>
    <row r="141" spans="1:12" ht="15" customHeight="1" x14ac:dyDescent="0.35">
      <c r="A141" s="78" t="s">
        <v>183</v>
      </c>
      <c r="B141" s="78" t="s">
        <v>194</v>
      </c>
      <c r="J141" s="78" t="s">
        <v>775</v>
      </c>
      <c r="L141" s="78">
        <v>129</v>
      </c>
    </row>
    <row r="142" spans="1:12" ht="15" customHeight="1" x14ac:dyDescent="0.35">
      <c r="A142" s="78" t="s">
        <v>183</v>
      </c>
      <c r="B142" s="78" t="s">
        <v>195</v>
      </c>
      <c r="J142" s="78" t="s">
        <v>775</v>
      </c>
      <c r="L142" s="78">
        <v>130</v>
      </c>
    </row>
    <row r="143" spans="1:12" ht="15" customHeight="1" x14ac:dyDescent="0.35">
      <c r="A143" s="78" t="s">
        <v>183</v>
      </c>
      <c r="B143" s="78" t="s">
        <v>196</v>
      </c>
      <c r="J143" s="78" t="s">
        <v>775</v>
      </c>
      <c r="L143" s="78">
        <v>131</v>
      </c>
    </row>
    <row r="144" spans="1:12" ht="15" customHeight="1" x14ac:dyDescent="0.35">
      <c r="A144" s="78" t="s">
        <v>197</v>
      </c>
      <c r="B144" s="78" t="s">
        <v>198</v>
      </c>
      <c r="J144" s="78" t="s">
        <v>775</v>
      </c>
      <c r="L144" s="78">
        <v>132</v>
      </c>
    </row>
    <row r="145" spans="1:12" ht="15" customHeight="1" x14ac:dyDescent="0.35">
      <c r="A145" s="78" t="s">
        <v>199</v>
      </c>
      <c r="B145" s="78" t="s">
        <v>200</v>
      </c>
      <c r="J145" s="78" t="s">
        <v>775</v>
      </c>
      <c r="L145" s="78">
        <v>133</v>
      </c>
    </row>
    <row r="146" spans="1:12" ht="15" customHeight="1" x14ac:dyDescent="0.35">
      <c r="A146" s="78" t="s">
        <v>199</v>
      </c>
      <c r="B146" s="78" t="s">
        <v>201</v>
      </c>
      <c r="J146" s="78" t="s">
        <v>775</v>
      </c>
      <c r="L146" s="78">
        <v>134</v>
      </c>
    </row>
    <row r="147" spans="1:12" ht="15" customHeight="1" x14ac:dyDescent="0.35">
      <c r="A147" s="78" t="s">
        <v>202</v>
      </c>
      <c r="B147" s="78" t="s">
        <v>203</v>
      </c>
      <c r="J147" s="78" t="s">
        <v>775</v>
      </c>
      <c r="L147" s="78">
        <v>135</v>
      </c>
    </row>
    <row r="148" spans="1:12" ht="15" customHeight="1" x14ac:dyDescent="0.35">
      <c r="A148" s="78" t="s">
        <v>204</v>
      </c>
      <c r="B148" s="78" t="s">
        <v>205</v>
      </c>
      <c r="J148" s="78" t="s">
        <v>775</v>
      </c>
      <c r="L148" s="78">
        <v>136</v>
      </c>
    </row>
    <row r="149" spans="1:12" ht="15" customHeight="1" x14ac:dyDescent="0.35">
      <c r="A149" s="78" t="s">
        <v>206</v>
      </c>
      <c r="B149" s="78" t="s">
        <v>207</v>
      </c>
      <c r="J149" s="78" t="s">
        <v>775</v>
      </c>
      <c r="L149" s="78">
        <v>137</v>
      </c>
    </row>
    <row r="150" spans="1:12" ht="15" customHeight="1" x14ac:dyDescent="0.35">
      <c r="A150" s="78" t="s">
        <v>208</v>
      </c>
      <c r="B150" s="78" t="s">
        <v>209</v>
      </c>
      <c r="J150" s="78" t="s">
        <v>775</v>
      </c>
      <c r="L150" s="78">
        <v>138</v>
      </c>
    </row>
    <row r="151" spans="1:12" ht="15" customHeight="1" x14ac:dyDescent="0.35">
      <c r="A151" s="78" t="s">
        <v>210</v>
      </c>
      <c r="B151" s="78" t="s">
        <v>211</v>
      </c>
      <c r="J151" s="78" t="s">
        <v>775</v>
      </c>
      <c r="L151" s="78">
        <v>139</v>
      </c>
    </row>
    <row r="152" spans="1:12" ht="15" customHeight="1" x14ac:dyDescent="0.35">
      <c r="A152" s="78" t="s">
        <v>212</v>
      </c>
      <c r="B152" s="78" t="s">
        <v>213</v>
      </c>
      <c r="J152" s="78" t="s">
        <v>775</v>
      </c>
      <c r="L152" s="78">
        <v>140</v>
      </c>
    </row>
    <row r="153" spans="1:12" ht="15" customHeight="1" x14ac:dyDescent="0.35">
      <c r="A153" s="78" t="s">
        <v>214</v>
      </c>
      <c r="B153" s="78" t="s">
        <v>215</v>
      </c>
      <c r="J153" s="78" t="s">
        <v>775</v>
      </c>
      <c r="L153" s="78">
        <v>141</v>
      </c>
    </row>
    <row r="154" spans="1:12" ht="15" customHeight="1" x14ac:dyDescent="0.35">
      <c r="A154" s="78" t="s">
        <v>216</v>
      </c>
      <c r="B154" s="78" t="s">
        <v>217</v>
      </c>
      <c r="J154" s="78" t="s">
        <v>775</v>
      </c>
      <c r="L154" s="78">
        <v>142</v>
      </c>
    </row>
    <row r="155" spans="1:12" ht="15" customHeight="1" x14ac:dyDescent="0.35">
      <c r="A155" s="78" t="s">
        <v>216</v>
      </c>
      <c r="B155" s="78" t="s">
        <v>218</v>
      </c>
      <c r="J155" s="78" t="s">
        <v>775</v>
      </c>
      <c r="L155" s="78">
        <v>143</v>
      </c>
    </row>
    <row r="156" spans="1:12" ht="15" customHeight="1" x14ac:dyDescent="0.35">
      <c r="A156" s="78" t="s">
        <v>219</v>
      </c>
      <c r="B156" s="78" t="s">
        <v>220</v>
      </c>
      <c r="J156" s="78" t="s">
        <v>775</v>
      </c>
      <c r="L156" s="78">
        <v>144</v>
      </c>
    </row>
    <row r="157" spans="1:12" ht="15" customHeight="1" x14ac:dyDescent="0.35">
      <c r="A157" s="78" t="s">
        <v>219</v>
      </c>
      <c r="B157" s="78" t="s">
        <v>221</v>
      </c>
      <c r="J157" s="78" t="s">
        <v>775</v>
      </c>
      <c r="L157" s="78">
        <v>145</v>
      </c>
    </row>
    <row r="158" spans="1:12" ht="15" customHeight="1" x14ac:dyDescent="0.35">
      <c r="A158" s="78" t="s">
        <v>219</v>
      </c>
      <c r="B158" s="78" t="s">
        <v>222</v>
      </c>
      <c r="J158" s="78" t="s">
        <v>775</v>
      </c>
      <c r="L158" s="78">
        <v>146</v>
      </c>
    </row>
    <row r="159" spans="1:12" ht="15" customHeight="1" x14ac:dyDescent="0.35">
      <c r="A159" s="78" t="s">
        <v>223</v>
      </c>
      <c r="B159" s="78" t="s">
        <v>224</v>
      </c>
      <c r="J159" s="78" t="s">
        <v>775</v>
      </c>
      <c r="L159" s="78">
        <v>147</v>
      </c>
    </row>
    <row r="160" spans="1:12" ht="15" customHeight="1" x14ac:dyDescent="0.35">
      <c r="A160" s="78" t="s">
        <v>225</v>
      </c>
      <c r="B160" s="78" t="s">
        <v>226</v>
      </c>
      <c r="J160" s="78" t="s">
        <v>775</v>
      </c>
      <c r="L160" s="78">
        <v>148</v>
      </c>
    </row>
    <row r="161" spans="1:12" ht="15" customHeight="1" x14ac:dyDescent="0.35">
      <c r="A161" s="78" t="s">
        <v>227</v>
      </c>
      <c r="B161" s="78" t="s">
        <v>228</v>
      </c>
      <c r="J161" s="78" t="s">
        <v>1012</v>
      </c>
      <c r="L161" s="78">
        <v>148</v>
      </c>
    </row>
    <row r="162" spans="1:12" ht="15" customHeight="1" x14ac:dyDescent="0.35">
      <c r="A162" s="78" t="s">
        <v>229</v>
      </c>
      <c r="B162" s="78" t="s">
        <v>230</v>
      </c>
      <c r="J162" s="78" t="s">
        <v>775</v>
      </c>
      <c r="L162" s="78">
        <v>149</v>
      </c>
    </row>
    <row r="163" spans="1:12" ht="15" customHeight="1" x14ac:dyDescent="0.35">
      <c r="A163" s="78" t="s">
        <v>229</v>
      </c>
      <c r="B163" s="78" t="s">
        <v>231</v>
      </c>
      <c r="J163" s="78" t="s">
        <v>775</v>
      </c>
      <c r="L163" s="78">
        <v>150</v>
      </c>
    </row>
    <row r="164" spans="1:12" ht="15" customHeight="1" x14ac:dyDescent="0.35">
      <c r="A164" s="78" t="s">
        <v>229</v>
      </c>
      <c r="B164" s="78" t="s">
        <v>232</v>
      </c>
      <c r="J164" s="78" t="s">
        <v>775</v>
      </c>
      <c r="L164" s="78">
        <v>151</v>
      </c>
    </row>
    <row r="165" spans="1:12" ht="15" customHeight="1" x14ac:dyDescent="0.35">
      <c r="A165" s="78" t="s">
        <v>229</v>
      </c>
      <c r="B165" s="78" t="s">
        <v>233</v>
      </c>
      <c r="J165" s="78" t="s">
        <v>775</v>
      </c>
      <c r="L165" s="78">
        <v>152</v>
      </c>
    </row>
    <row r="166" spans="1:12" ht="15" customHeight="1" x14ac:dyDescent="0.35">
      <c r="A166" s="78" t="s">
        <v>234</v>
      </c>
      <c r="B166" s="78" t="s">
        <v>235</v>
      </c>
      <c r="J166" s="78" t="s">
        <v>775</v>
      </c>
      <c r="L166" s="78">
        <v>153</v>
      </c>
    </row>
    <row r="167" spans="1:12" ht="15" customHeight="1" x14ac:dyDescent="0.35">
      <c r="A167" s="78" t="s">
        <v>236</v>
      </c>
      <c r="B167" s="78" t="s">
        <v>237</v>
      </c>
      <c r="J167" s="78" t="s">
        <v>775</v>
      </c>
      <c r="L167" s="78">
        <v>154</v>
      </c>
    </row>
    <row r="168" spans="1:12" ht="15" customHeight="1" x14ac:dyDescent="0.35">
      <c r="A168" s="78" t="s">
        <v>236</v>
      </c>
      <c r="B168" s="78" t="s">
        <v>238</v>
      </c>
      <c r="J168" s="78" t="s">
        <v>775</v>
      </c>
      <c r="L168" s="78">
        <v>155</v>
      </c>
    </row>
    <row r="169" spans="1:12" ht="15" customHeight="1" x14ac:dyDescent="0.35">
      <c r="A169" s="78" t="s">
        <v>239</v>
      </c>
      <c r="B169" s="78" t="s">
        <v>240</v>
      </c>
      <c r="J169" s="78" t="s">
        <v>775</v>
      </c>
      <c r="L169" s="78">
        <v>156</v>
      </c>
    </row>
    <row r="170" spans="1:12" ht="15" customHeight="1" x14ac:dyDescent="0.35">
      <c r="A170" s="78" t="s">
        <v>241</v>
      </c>
      <c r="B170" s="78" t="s">
        <v>242</v>
      </c>
      <c r="J170" s="78" t="s">
        <v>775</v>
      </c>
      <c r="L170" s="78">
        <v>157</v>
      </c>
    </row>
    <row r="171" spans="1:12" ht="15" customHeight="1" x14ac:dyDescent="0.35">
      <c r="A171" s="78" t="s">
        <v>241</v>
      </c>
      <c r="B171" s="78" t="s">
        <v>243</v>
      </c>
      <c r="J171" s="78" t="s">
        <v>775</v>
      </c>
      <c r="L171" s="78">
        <v>158</v>
      </c>
    </row>
    <row r="172" spans="1:12" ht="15" customHeight="1" x14ac:dyDescent="0.35">
      <c r="A172" s="78" t="s">
        <v>241</v>
      </c>
      <c r="B172" s="78" t="s">
        <v>245</v>
      </c>
      <c r="J172" s="78" t="s">
        <v>775</v>
      </c>
      <c r="L172" s="78">
        <v>159</v>
      </c>
    </row>
    <row r="173" spans="1:12" ht="15" customHeight="1" x14ac:dyDescent="0.35">
      <c r="A173" s="78" t="s">
        <v>241</v>
      </c>
      <c r="B173" s="78" t="s">
        <v>246</v>
      </c>
      <c r="J173" s="78" t="s">
        <v>775</v>
      </c>
      <c r="L173" s="78">
        <v>160</v>
      </c>
    </row>
    <row r="174" spans="1:12" ht="15" customHeight="1" x14ac:dyDescent="0.35">
      <c r="A174" s="78" t="s">
        <v>247</v>
      </c>
      <c r="B174" s="78" t="s">
        <v>248</v>
      </c>
      <c r="J174" s="78" t="s">
        <v>775</v>
      </c>
      <c r="L174" s="78">
        <v>161</v>
      </c>
    </row>
    <row r="175" spans="1:12" ht="15" customHeight="1" x14ac:dyDescent="0.35">
      <c r="A175" s="78" t="s">
        <v>249</v>
      </c>
      <c r="B175" s="78" t="s">
        <v>250</v>
      </c>
      <c r="J175" s="78" t="s">
        <v>775</v>
      </c>
      <c r="L175" s="78">
        <v>162</v>
      </c>
    </row>
    <row r="176" spans="1:12" ht="15" customHeight="1" x14ac:dyDescent="0.35">
      <c r="A176" s="78" t="s">
        <v>249</v>
      </c>
      <c r="B176" s="78" t="s">
        <v>251</v>
      </c>
      <c r="J176" s="78" t="s">
        <v>775</v>
      </c>
      <c r="L176" s="78">
        <v>163</v>
      </c>
    </row>
    <row r="177" spans="1:12" ht="15" customHeight="1" x14ac:dyDescent="0.35">
      <c r="A177" s="78" t="s">
        <v>249</v>
      </c>
      <c r="B177" s="78" t="s">
        <v>252</v>
      </c>
      <c r="J177" s="78" t="s">
        <v>775</v>
      </c>
      <c r="L177" s="78">
        <v>164</v>
      </c>
    </row>
    <row r="178" spans="1:12" ht="15" customHeight="1" x14ac:dyDescent="0.35">
      <c r="A178" s="78" t="s">
        <v>253</v>
      </c>
      <c r="B178" s="78" t="s">
        <v>254</v>
      </c>
      <c r="J178" s="78" t="s">
        <v>775</v>
      </c>
      <c r="L178" s="78">
        <v>165</v>
      </c>
    </row>
    <row r="179" spans="1:12" ht="15" customHeight="1" x14ac:dyDescent="0.35">
      <c r="A179" s="78" t="s">
        <v>253</v>
      </c>
      <c r="B179" s="78" t="s">
        <v>256</v>
      </c>
      <c r="J179" s="78" t="s">
        <v>775</v>
      </c>
      <c r="L179" s="78">
        <v>166</v>
      </c>
    </row>
    <row r="180" spans="1:12" ht="15" customHeight="1" x14ac:dyDescent="0.35">
      <c r="A180" s="78" t="s">
        <v>253</v>
      </c>
      <c r="B180" s="78" t="s">
        <v>257</v>
      </c>
      <c r="J180" s="78" t="s">
        <v>775</v>
      </c>
      <c r="L180" s="78">
        <v>167</v>
      </c>
    </row>
    <row r="181" spans="1:12" ht="15" customHeight="1" x14ac:dyDescent="0.35">
      <c r="A181" s="78" t="s">
        <v>258</v>
      </c>
      <c r="B181" s="78" t="s">
        <v>259</v>
      </c>
      <c r="J181" s="78" t="s">
        <v>775</v>
      </c>
      <c r="L181" s="78">
        <v>168</v>
      </c>
    </row>
    <row r="182" spans="1:12" ht="15" customHeight="1" x14ac:dyDescent="0.35">
      <c r="A182" s="78" t="s">
        <v>260</v>
      </c>
      <c r="B182" s="78" t="s">
        <v>261</v>
      </c>
      <c r="J182" s="78" t="s">
        <v>775</v>
      </c>
      <c r="L182" s="78">
        <v>169</v>
      </c>
    </row>
    <row r="183" spans="1:12" ht="15" customHeight="1" x14ac:dyDescent="0.35">
      <c r="A183" s="78" t="s">
        <v>260</v>
      </c>
      <c r="B183" s="78" t="s">
        <v>262</v>
      </c>
      <c r="J183" s="78" t="s">
        <v>775</v>
      </c>
      <c r="L183" s="78">
        <v>170</v>
      </c>
    </row>
    <row r="184" spans="1:12" ht="15" customHeight="1" x14ac:dyDescent="0.35">
      <c r="A184" s="78" t="s">
        <v>263</v>
      </c>
      <c r="B184" s="78" t="s">
        <v>264</v>
      </c>
      <c r="J184" s="78" t="s">
        <v>775</v>
      </c>
      <c r="L184" s="78">
        <v>171</v>
      </c>
    </row>
    <row r="185" spans="1:12" ht="15" customHeight="1" x14ac:dyDescent="0.35">
      <c r="A185" s="78" t="s">
        <v>265</v>
      </c>
      <c r="B185" s="78" t="s">
        <v>266</v>
      </c>
      <c r="J185" s="78" t="s">
        <v>1012</v>
      </c>
      <c r="L185" s="78">
        <v>171</v>
      </c>
    </row>
    <row r="186" spans="1:12" ht="15" customHeight="1" x14ac:dyDescent="0.35">
      <c r="A186" s="78" t="s">
        <v>267</v>
      </c>
      <c r="B186" s="78" t="s">
        <v>268</v>
      </c>
      <c r="J186" s="78" t="s">
        <v>775</v>
      </c>
      <c r="L186" s="78">
        <v>172</v>
      </c>
    </row>
    <row r="187" spans="1:12" ht="15" customHeight="1" x14ac:dyDescent="0.35">
      <c r="A187" s="78" t="s">
        <v>267</v>
      </c>
      <c r="B187" s="78" t="s">
        <v>269</v>
      </c>
      <c r="J187" s="78" t="s">
        <v>1012</v>
      </c>
      <c r="L187" s="78">
        <v>172</v>
      </c>
    </row>
    <row r="188" spans="1:12" ht="15" customHeight="1" x14ac:dyDescent="0.35">
      <c r="A188" s="78" t="s">
        <v>267</v>
      </c>
      <c r="B188" s="78" t="s">
        <v>270</v>
      </c>
      <c r="J188" s="78" t="s">
        <v>775</v>
      </c>
      <c r="L188" s="78">
        <v>173</v>
      </c>
    </row>
    <row r="189" spans="1:12" ht="15" customHeight="1" x14ac:dyDescent="0.35">
      <c r="A189" s="78" t="s">
        <v>267</v>
      </c>
      <c r="B189" s="78" t="s">
        <v>271</v>
      </c>
      <c r="J189" s="78" t="s">
        <v>775</v>
      </c>
      <c r="L189" s="78">
        <v>174</v>
      </c>
    </row>
    <row r="190" spans="1:12" ht="15" customHeight="1" x14ac:dyDescent="0.35">
      <c r="A190" s="78" t="s">
        <v>272</v>
      </c>
      <c r="B190" s="78" t="s">
        <v>273</v>
      </c>
      <c r="J190" s="78" t="s">
        <v>775</v>
      </c>
      <c r="L190" s="78">
        <v>175</v>
      </c>
    </row>
    <row r="191" spans="1:12" ht="15" customHeight="1" x14ac:dyDescent="0.35">
      <c r="A191" s="78" t="s">
        <v>272</v>
      </c>
      <c r="B191" s="78" t="s">
        <v>274</v>
      </c>
      <c r="J191" s="78" t="s">
        <v>775</v>
      </c>
      <c r="L191" s="78">
        <v>176</v>
      </c>
    </row>
    <row r="192" spans="1:12" ht="15" customHeight="1" x14ac:dyDescent="0.35">
      <c r="A192" s="78" t="s">
        <v>275</v>
      </c>
      <c r="B192" s="78" t="s">
        <v>276</v>
      </c>
      <c r="J192" s="78" t="s">
        <v>775</v>
      </c>
      <c r="L192" s="78">
        <v>177</v>
      </c>
    </row>
    <row r="193" spans="1:12" ht="15" customHeight="1" x14ac:dyDescent="0.35">
      <c r="A193" s="78" t="s">
        <v>275</v>
      </c>
      <c r="B193" s="78" t="s">
        <v>277</v>
      </c>
      <c r="J193" s="78" t="s">
        <v>775</v>
      </c>
      <c r="L193" s="78">
        <v>178</v>
      </c>
    </row>
    <row r="194" spans="1:12" ht="15" customHeight="1" x14ac:dyDescent="0.35">
      <c r="A194" s="78" t="s">
        <v>275</v>
      </c>
      <c r="B194" s="78" t="s">
        <v>278</v>
      </c>
      <c r="J194" s="78" t="s">
        <v>775</v>
      </c>
      <c r="L194" s="78">
        <v>179</v>
      </c>
    </row>
    <row r="195" spans="1:12" ht="15" customHeight="1" x14ac:dyDescent="0.35">
      <c r="A195" s="78" t="s">
        <v>275</v>
      </c>
      <c r="B195" s="78" t="s">
        <v>279</v>
      </c>
      <c r="J195" s="78" t="s">
        <v>775</v>
      </c>
      <c r="L195" s="78">
        <v>180</v>
      </c>
    </row>
    <row r="196" spans="1:12" ht="15" customHeight="1" x14ac:dyDescent="0.35">
      <c r="A196" s="78" t="s">
        <v>275</v>
      </c>
      <c r="B196" s="78" t="s">
        <v>280</v>
      </c>
      <c r="J196" s="78" t="s">
        <v>775</v>
      </c>
      <c r="L196" s="78">
        <v>181</v>
      </c>
    </row>
    <row r="197" spans="1:12" ht="15" customHeight="1" x14ac:dyDescent="0.35">
      <c r="A197" s="78" t="s">
        <v>275</v>
      </c>
      <c r="B197" s="78" t="s">
        <v>281</v>
      </c>
      <c r="J197" s="78" t="s">
        <v>775</v>
      </c>
      <c r="L197" s="78">
        <v>182</v>
      </c>
    </row>
    <row r="198" spans="1:12" ht="15" customHeight="1" x14ac:dyDescent="0.35">
      <c r="A198" s="78" t="s">
        <v>275</v>
      </c>
      <c r="B198" s="78" t="s">
        <v>282</v>
      </c>
      <c r="J198" s="78" t="s">
        <v>775</v>
      </c>
      <c r="L198" s="78">
        <v>183</v>
      </c>
    </row>
    <row r="199" spans="1:12" ht="15" customHeight="1" x14ac:dyDescent="0.35">
      <c r="A199" s="78" t="s">
        <v>275</v>
      </c>
      <c r="B199" s="78" t="s">
        <v>283</v>
      </c>
      <c r="J199" s="78" t="s">
        <v>775</v>
      </c>
      <c r="L199" s="78">
        <v>184</v>
      </c>
    </row>
    <row r="200" spans="1:12" ht="15" customHeight="1" x14ac:dyDescent="0.35">
      <c r="A200" s="78" t="s">
        <v>275</v>
      </c>
      <c r="B200" s="78" t="s">
        <v>284</v>
      </c>
      <c r="J200" s="78" t="s">
        <v>775</v>
      </c>
      <c r="L200" s="78">
        <v>185</v>
      </c>
    </row>
    <row r="201" spans="1:12" ht="15" customHeight="1" x14ac:dyDescent="0.35">
      <c r="A201" s="78" t="s">
        <v>275</v>
      </c>
      <c r="B201" s="78" t="s">
        <v>285</v>
      </c>
      <c r="J201" s="78" t="s">
        <v>775</v>
      </c>
      <c r="L201" s="78">
        <v>186</v>
      </c>
    </row>
    <row r="202" spans="1:12" ht="15" customHeight="1" x14ac:dyDescent="0.35">
      <c r="A202" s="78" t="s">
        <v>275</v>
      </c>
      <c r="B202" s="78" t="s">
        <v>286</v>
      </c>
      <c r="J202" s="78" t="s">
        <v>775</v>
      </c>
      <c r="L202" s="78">
        <v>187</v>
      </c>
    </row>
    <row r="203" spans="1:12" ht="15" customHeight="1" x14ac:dyDescent="0.35">
      <c r="A203" s="78" t="s">
        <v>275</v>
      </c>
      <c r="B203" s="78" t="s">
        <v>287</v>
      </c>
      <c r="J203" s="78" t="s">
        <v>775</v>
      </c>
      <c r="L203" s="78">
        <v>188</v>
      </c>
    </row>
    <row r="204" spans="1:12" ht="15" customHeight="1" x14ac:dyDescent="0.35">
      <c r="A204" s="78" t="s">
        <v>275</v>
      </c>
      <c r="B204" s="78" t="s">
        <v>288</v>
      </c>
      <c r="J204" s="78" t="s">
        <v>775</v>
      </c>
      <c r="L204" s="78">
        <v>189</v>
      </c>
    </row>
    <row r="205" spans="1:12" ht="15" customHeight="1" x14ac:dyDescent="0.35">
      <c r="A205" s="78" t="s">
        <v>275</v>
      </c>
      <c r="B205" s="78" t="s">
        <v>289</v>
      </c>
      <c r="J205" s="78" t="s">
        <v>775</v>
      </c>
      <c r="L205" s="78">
        <v>190</v>
      </c>
    </row>
    <row r="206" spans="1:12" ht="15" customHeight="1" x14ac:dyDescent="0.35">
      <c r="A206" s="78" t="s">
        <v>275</v>
      </c>
      <c r="B206" s="78" t="s">
        <v>290</v>
      </c>
      <c r="J206" s="78" t="s">
        <v>775</v>
      </c>
      <c r="L206" s="78">
        <v>191</v>
      </c>
    </row>
    <row r="207" spans="1:12" ht="15" customHeight="1" x14ac:dyDescent="0.35">
      <c r="A207" s="78" t="s">
        <v>275</v>
      </c>
      <c r="B207" s="78" t="s">
        <v>291</v>
      </c>
      <c r="J207" s="78" t="s">
        <v>775</v>
      </c>
      <c r="L207" s="78">
        <v>192</v>
      </c>
    </row>
    <row r="208" spans="1:12" ht="15" customHeight="1" x14ac:dyDescent="0.35">
      <c r="A208" s="78" t="s">
        <v>275</v>
      </c>
      <c r="B208" s="78" t="s">
        <v>292</v>
      </c>
      <c r="J208" s="78" t="s">
        <v>775</v>
      </c>
      <c r="L208" s="78">
        <v>193</v>
      </c>
    </row>
    <row r="209" spans="1:12" ht="15" customHeight="1" x14ac:dyDescent="0.35">
      <c r="A209" s="78" t="s">
        <v>275</v>
      </c>
      <c r="B209" s="78" t="s">
        <v>293</v>
      </c>
      <c r="J209" s="78" t="s">
        <v>775</v>
      </c>
      <c r="L209" s="78">
        <v>194</v>
      </c>
    </row>
    <row r="210" spans="1:12" ht="15" customHeight="1" x14ac:dyDescent="0.35">
      <c r="A210" s="78" t="s">
        <v>294</v>
      </c>
      <c r="B210" s="78" t="s">
        <v>295</v>
      </c>
      <c r="J210" s="78" t="s">
        <v>775</v>
      </c>
      <c r="L210" s="78">
        <v>195</v>
      </c>
    </row>
    <row r="211" spans="1:12" ht="15" customHeight="1" x14ac:dyDescent="0.35">
      <c r="A211" s="78" t="s">
        <v>294</v>
      </c>
      <c r="B211" s="78" t="s">
        <v>296</v>
      </c>
      <c r="J211" s="78" t="s">
        <v>775</v>
      </c>
      <c r="L211" s="78">
        <v>196</v>
      </c>
    </row>
    <row r="212" spans="1:12" ht="15" customHeight="1" x14ac:dyDescent="0.35">
      <c r="A212" s="78" t="s">
        <v>297</v>
      </c>
      <c r="B212" s="78" t="s">
        <v>298</v>
      </c>
      <c r="J212" s="78" t="s">
        <v>775</v>
      </c>
      <c r="L212" s="78">
        <v>197</v>
      </c>
    </row>
    <row r="213" spans="1:12" ht="15" customHeight="1" x14ac:dyDescent="0.35">
      <c r="A213" s="78" t="s">
        <v>297</v>
      </c>
      <c r="B213" s="78" t="s">
        <v>299</v>
      </c>
      <c r="J213" s="78" t="s">
        <v>775</v>
      </c>
      <c r="L213" s="78">
        <v>198</v>
      </c>
    </row>
    <row r="214" spans="1:12" ht="15" customHeight="1" x14ac:dyDescent="0.35">
      <c r="A214" s="78" t="s">
        <v>300</v>
      </c>
      <c r="B214" s="78" t="s">
        <v>301</v>
      </c>
      <c r="J214" s="78" t="s">
        <v>1012</v>
      </c>
      <c r="L214" s="78">
        <v>198</v>
      </c>
    </row>
    <row r="215" spans="1:12" ht="15" customHeight="1" x14ac:dyDescent="0.35">
      <c r="A215" s="78" t="s">
        <v>302</v>
      </c>
      <c r="B215" s="78" t="s">
        <v>303</v>
      </c>
      <c r="J215" s="78" t="s">
        <v>775</v>
      </c>
      <c r="L215" s="78">
        <v>199</v>
      </c>
    </row>
    <row r="216" spans="1:12" ht="15" customHeight="1" x14ac:dyDescent="0.35">
      <c r="A216" s="78" t="s">
        <v>304</v>
      </c>
      <c r="B216" s="78" t="s">
        <v>305</v>
      </c>
      <c r="J216" s="78" t="s">
        <v>775</v>
      </c>
      <c r="L216" s="78">
        <v>200</v>
      </c>
    </row>
    <row r="217" spans="1:12" ht="15" customHeight="1" x14ac:dyDescent="0.35">
      <c r="A217" s="78" t="s">
        <v>304</v>
      </c>
      <c r="B217" s="78" t="s">
        <v>306</v>
      </c>
      <c r="J217" s="78" t="s">
        <v>775</v>
      </c>
      <c r="L217" s="78">
        <v>201</v>
      </c>
    </row>
    <row r="218" spans="1:12" ht="15" customHeight="1" x14ac:dyDescent="0.35">
      <c r="A218" s="78" t="s">
        <v>304</v>
      </c>
      <c r="B218" s="78" t="s">
        <v>307</v>
      </c>
      <c r="J218" s="78" t="s">
        <v>775</v>
      </c>
      <c r="L218" s="78">
        <v>202</v>
      </c>
    </row>
    <row r="219" spans="1:12" ht="15" customHeight="1" x14ac:dyDescent="0.35">
      <c r="A219" s="78" t="s">
        <v>308</v>
      </c>
      <c r="B219" s="78" t="s">
        <v>309</v>
      </c>
      <c r="J219" s="78" t="s">
        <v>775</v>
      </c>
      <c r="L219" s="78">
        <v>203</v>
      </c>
    </row>
    <row r="220" spans="1:12" ht="15" customHeight="1" x14ac:dyDescent="0.35">
      <c r="A220" s="78" t="s">
        <v>310</v>
      </c>
      <c r="B220" s="78" t="s">
        <v>311</v>
      </c>
      <c r="J220" s="78" t="s">
        <v>775</v>
      </c>
      <c r="L220" s="78">
        <v>204</v>
      </c>
    </row>
    <row r="221" spans="1:12" ht="15" customHeight="1" x14ac:dyDescent="0.35">
      <c r="A221" s="78" t="s">
        <v>310</v>
      </c>
      <c r="B221" s="78" t="s">
        <v>312</v>
      </c>
      <c r="J221" s="78" t="s">
        <v>775</v>
      </c>
      <c r="L221" s="78">
        <v>205</v>
      </c>
    </row>
    <row r="222" spans="1:12" ht="15" customHeight="1" x14ac:dyDescent="0.35">
      <c r="A222" s="78" t="s">
        <v>310</v>
      </c>
      <c r="B222" s="78" t="s">
        <v>313</v>
      </c>
      <c r="J222" s="78" t="s">
        <v>775</v>
      </c>
      <c r="L222" s="78">
        <v>206</v>
      </c>
    </row>
    <row r="223" spans="1:12" ht="15" customHeight="1" x14ac:dyDescent="0.35">
      <c r="A223" s="78" t="s">
        <v>314</v>
      </c>
      <c r="B223" s="78" t="s">
        <v>315</v>
      </c>
      <c r="J223" s="78" t="s">
        <v>775</v>
      </c>
      <c r="L223" s="78">
        <v>207</v>
      </c>
    </row>
    <row r="224" spans="1:12" ht="15" customHeight="1" x14ac:dyDescent="0.35">
      <c r="A224" s="78" t="s">
        <v>316</v>
      </c>
      <c r="B224" s="78" t="s">
        <v>317</v>
      </c>
      <c r="J224" s="78" t="s">
        <v>775</v>
      </c>
      <c r="L224" s="78">
        <v>208</v>
      </c>
    </row>
    <row r="225" spans="1:12" ht="15" customHeight="1" x14ac:dyDescent="0.35">
      <c r="A225" s="78" t="s">
        <v>318</v>
      </c>
      <c r="B225" s="78" t="s">
        <v>319</v>
      </c>
      <c r="J225" s="78" t="s">
        <v>775</v>
      </c>
      <c r="L225" s="78">
        <v>209</v>
      </c>
    </row>
    <row r="226" spans="1:12" ht="15" customHeight="1" x14ac:dyDescent="0.35">
      <c r="A226" s="78" t="s">
        <v>320</v>
      </c>
      <c r="B226" s="78" t="s">
        <v>321</v>
      </c>
      <c r="J226" s="78" t="s">
        <v>1012</v>
      </c>
      <c r="L226" s="78">
        <v>209</v>
      </c>
    </row>
    <row r="227" spans="1:12" ht="15" customHeight="1" x14ac:dyDescent="0.35">
      <c r="A227" s="78" t="s">
        <v>322</v>
      </c>
      <c r="B227" s="78" t="s">
        <v>323</v>
      </c>
      <c r="J227" s="78" t="s">
        <v>775</v>
      </c>
      <c r="L227" s="78">
        <v>210</v>
      </c>
    </row>
    <row r="228" spans="1:12" ht="15" customHeight="1" x14ac:dyDescent="0.35">
      <c r="A228" s="78" t="s">
        <v>324</v>
      </c>
      <c r="B228" s="78" t="s">
        <v>325</v>
      </c>
      <c r="J228" s="78" t="s">
        <v>775</v>
      </c>
      <c r="L228" s="78">
        <v>211</v>
      </c>
    </row>
    <row r="229" spans="1:12" ht="15" customHeight="1" x14ac:dyDescent="0.35">
      <c r="A229" s="78" t="s">
        <v>326</v>
      </c>
      <c r="B229" s="78" t="s">
        <v>327</v>
      </c>
      <c r="J229" s="78" t="s">
        <v>775</v>
      </c>
      <c r="L229" s="78">
        <v>212</v>
      </c>
    </row>
    <row r="230" spans="1:12" ht="15" customHeight="1" x14ac:dyDescent="0.35">
      <c r="A230" s="78" t="s">
        <v>326</v>
      </c>
      <c r="B230" s="78" t="s">
        <v>328</v>
      </c>
      <c r="J230" s="78" t="s">
        <v>775</v>
      </c>
      <c r="L230" s="78">
        <v>213</v>
      </c>
    </row>
    <row r="231" spans="1:12" ht="15" customHeight="1" x14ac:dyDescent="0.35">
      <c r="A231" s="78" t="s">
        <v>326</v>
      </c>
      <c r="B231" s="78" t="s">
        <v>329</v>
      </c>
      <c r="J231" s="78" t="s">
        <v>775</v>
      </c>
      <c r="L231" s="78">
        <v>214</v>
      </c>
    </row>
    <row r="232" spans="1:12" ht="15" customHeight="1" x14ac:dyDescent="0.35">
      <c r="A232" s="78" t="s">
        <v>326</v>
      </c>
      <c r="B232" s="78" t="s">
        <v>330</v>
      </c>
      <c r="J232" s="78" t="s">
        <v>775</v>
      </c>
      <c r="L232" s="78">
        <v>215</v>
      </c>
    </row>
    <row r="233" spans="1:12" ht="15" customHeight="1" x14ac:dyDescent="0.35">
      <c r="A233" s="78" t="s">
        <v>331</v>
      </c>
      <c r="B233" s="78" t="s">
        <v>332</v>
      </c>
      <c r="J233" s="78" t="s">
        <v>1012</v>
      </c>
      <c r="L233" s="78">
        <v>215</v>
      </c>
    </row>
    <row r="234" spans="1:12" ht="15" customHeight="1" x14ac:dyDescent="0.35">
      <c r="A234" s="78" t="s">
        <v>333</v>
      </c>
      <c r="B234" s="78" t="s">
        <v>334</v>
      </c>
      <c r="J234" s="78" t="s">
        <v>775</v>
      </c>
      <c r="L234" s="78">
        <v>216</v>
      </c>
    </row>
    <row r="235" spans="1:12" ht="15" customHeight="1" x14ac:dyDescent="0.35">
      <c r="A235" s="78" t="s">
        <v>333</v>
      </c>
      <c r="B235" s="78" t="s">
        <v>335</v>
      </c>
      <c r="J235" s="78" t="s">
        <v>775</v>
      </c>
      <c r="L235" s="78">
        <v>217</v>
      </c>
    </row>
    <row r="236" spans="1:12" ht="15" customHeight="1" x14ac:dyDescent="0.35">
      <c r="A236" s="78" t="s">
        <v>336</v>
      </c>
      <c r="B236" s="78" t="s">
        <v>337</v>
      </c>
      <c r="J236" s="78" t="s">
        <v>1012</v>
      </c>
      <c r="L236" s="78">
        <v>217</v>
      </c>
    </row>
    <row r="237" spans="1:12" ht="15" customHeight="1" x14ac:dyDescent="0.35">
      <c r="A237" s="78" t="s">
        <v>336</v>
      </c>
      <c r="B237" s="78" t="s">
        <v>338</v>
      </c>
      <c r="J237" s="78" t="s">
        <v>1012</v>
      </c>
      <c r="L237" s="78">
        <v>217</v>
      </c>
    </row>
    <row r="238" spans="1:12" ht="15" customHeight="1" x14ac:dyDescent="0.35">
      <c r="A238" s="78" t="s">
        <v>336</v>
      </c>
      <c r="B238" s="78" t="s">
        <v>339</v>
      </c>
      <c r="J238" s="78" t="s">
        <v>775</v>
      </c>
      <c r="L238" s="78">
        <v>218</v>
      </c>
    </row>
    <row r="239" spans="1:12" ht="15" customHeight="1" x14ac:dyDescent="0.35">
      <c r="A239" s="78" t="s">
        <v>341</v>
      </c>
      <c r="B239" s="78" t="s">
        <v>342</v>
      </c>
      <c r="J239" s="78" t="s">
        <v>775</v>
      </c>
      <c r="L239" s="78">
        <v>219</v>
      </c>
    </row>
    <row r="240" spans="1:12" ht="15" customHeight="1" x14ac:dyDescent="0.35">
      <c r="A240" s="78" t="s">
        <v>343</v>
      </c>
      <c r="B240" s="78" t="s">
        <v>344</v>
      </c>
      <c r="J240" s="78" t="s">
        <v>775</v>
      </c>
      <c r="L240" s="78">
        <v>220</v>
      </c>
    </row>
    <row r="241" spans="1:12" ht="15" customHeight="1" x14ac:dyDescent="0.35">
      <c r="A241" s="78" t="s">
        <v>345</v>
      </c>
      <c r="B241" s="78" t="s">
        <v>346</v>
      </c>
      <c r="J241" s="78" t="s">
        <v>775</v>
      </c>
      <c r="L241" s="78">
        <v>221</v>
      </c>
    </row>
    <row r="242" spans="1:12" ht="15" customHeight="1" x14ac:dyDescent="0.35">
      <c r="A242" s="78" t="s">
        <v>345</v>
      </c>
      <c r="B242" s="78" t="s">
        <v>347</v>
      </c>
      <c r="J242" s="78" t="s">
        <v>775</v>
      </c>
      <c r="L242" s="78">
        <v>222</v>
      </c>
    </row>
    <row r="243" spans="1:12" ht="15" customHeight="1" x14ac:dyDescent="0.35">
      <c r="A243" s="78" t="s">
        <v>345</v>
      </c>
      <c r="B243" s="78" t="s">
        <v>348</v>
      </c>
      <c r="J243" s="78" t="s">
        <v>775</v>
      </c>
      <c r="L243" s="78">
        <v>223</v>
      </c>
    </row>
    <row r="244" spans="1:12" ht="15" customHeight="1" x14ac:dyDescent="0.35">
      <c r="A244" s="78" t="s">
        <v>345</v>
      </c>
      <c r="B244" s="78" t="s">
        <v>349</v>
      </c>
      <c r="J244" s="78" t="s">
        <v>775</v>
      </c>
      <c r="L244" s="78">
        <v>224</v>
      </c>
    </row>
    <row r="245" spans="1:12" ht="15" customHeight="1" x14ac:dyDescent="0.35">
      <c r="A245" s="78" t="s">
        <v>345</v>
      </c>
      <c r="B245" s="78" t="s">
        <v>350</v>
      </c>
      <c r="J245" s="78" t="s">
        <v>775</v>
      </c>
      <c r="L245" s="78">
        <v>225</v>
      </c>
    </row>
    <row r="246" spans="1:12" ht="15" customHeight="1" x14ac:dyDescent="0.35">
      <c r="A246" s="78" t="s">
        <v>345</v>
      </c>
      <c r="B246" s="78" t="s">
        <v>351</v>
      </c>
      <c r="J246" s="78" t="s">
        <v>775</v>
      </c>
      <c r="L246" s="78">
        <v>226</v>
      </c>
    </row>
    <row r="247" spans="1:12" ht="15" customHeight="1" x14ac:dyDescent="0.35">
      <c r="A247" s="78" t="s">
        <v>345</v>
      </c>
      <c r="B247" s="78" t="s">
        <v>352</v>
      </c>
      <c r="J247" s="78" t="s">
        <v>775</v>
      </c>
      <c r="L247" s="78">
        <v>227</v>
      </c>
    </row>
    <row r="248" spans="1:12" ht="15" customHeight="1" x14ac:dyDescent="0.35">
      <c r="A248" s="78" t="s">
        <v>345</v>
      </c>
      <c r="B248" s="78" t="s">
        <v>353</v>
      </c>
      <c r="J248" s="78" t="s">
        <v>775</v>
      </c>
      <c r="L248" s="78">
        <v>228</v>
      </c>
    </row>
    <row r="249" spans="1:12" ht="15" customHeight="1" x14ac:dyDescent="0.35">
      <c r="A249" s="78" t="s">
        <v>345</v>
      </c>
      <c r="B249" s="78" t="s">
        <v>354</v>
      </c>
      <c r="J249" s="78" t="s">
        <v>775</v>
      </c>
      <c r="L249" s="78">
        <v>229</v>
      </c>
    </row>
    <row r="250" spans="1:12" ht="15" customHeight="1" x14ac:dyDescent="0.35">
      <c r="A250" s="78" t="s">
        <v>345</v>
      </c>
      <c r="B250" s="78" t="s">
        <v>355</v>
      </c>
      <c r="J250" s="78" t="s">
        <v>775</v>
      </c>
      <c r="L250" s="78">
        <v>230</v>
      </c>
    </row>
    <row r="251" spans="1:12" ht="15" customHeight="1" x14ac:dyDescent="0.35">
      <c r="A251" s="78" t="s">
        <v>345</v>
      </c>
      <c r="B251" s="78" t="s">
        <v>356</v>
      </c>
      <c r="J251" s="78" t="s">
        <v>775</v>
      </c>
      <c r="L251" s="78">
        <v>231</v>
      </c>
    </row>
    <row r="252" spans="1:12" ht="15" customHeight="1" x14ac:dyDescent="0.35">
      <c r="A252" s="78" t="s">
        <v>345</v>
      </c>
      <c r="B252" s="78" t="s">
        <v>357</v>
      </c>
      <c r="J252" s="78" t="s">
        <v>775</v>
      </c>
      <c r="L252" s="78">
        <v>232</v>
      </c>
    </row>
    <row r="253" spans="1:12" ht="15" customHeight="1" x14ac:dyDescent="0.35">
      <c r="A253" s="78" t="s">
        <v>345</v>
      </c>
      <c r="B253" s="78" t="s">
        <v>358</v>
      </c>
      <c r="J253" s="78" t="s">
        <v>775</v>
      </c>
      <c r="L253" s="78">
        <v>233</v>
      </c>
    </row>
    <row r="254" spans="1:12" ht="15" customHeight="1" x14ac:dyDescent="0.35">
      <c r="A254" s="78" t="s">
        <v>345</v>
      </c>
      <c r="B254" s="78" t="s">
        <v>359</v>
      </c>
      <c r="J254" s="78" t="s">
        <v>775</v>
      </c>
      <c r="L254" s="78">
        <v>234</v>
      </c>
    </row>
    <row r="255" spans="1:12" ht="15" customHeight="1" x14ac:dyDescent="0.35">
      <c r="A255" s="78" t="s">
        <v>345</v>
      </c>
      <c r="B255" s="78" t="s">
        <v>360</v>
      </c>
      <c r="J255" s="78" t="s">
        <v>775</v>
      </c>
      <c r="L255" s="78">
        <v>235</v>
      </c>
    </row>
    <row r="256" spans="1:12" ht="15" customHeight="1" x14ac:dyDescent="0.35">
      <c r="A256" s="78" t="s">
        <v>345</v>
      </c>
      <c r="B256" s="78" t="s">
        <v>361</v>
      </c>
      <c r="J256" s="78" t="s">
        <v>775</v>
      </c>
      <c r="L256" s="78">
        <v>236</v>
      </c>
    </row>
    <row r="257" spans="1:12" ht="15" customHeight="1" x14ac:dyDescent="0.35">
      <c r="A257" s="78" t="s">
        <v>345</v>
      </c>
      <c r="B257" s="78" t="s">
        <v>362</v>
      </c>
      <c r="J257" s="78" t="s">
        <v>775</v>
      </c>
      <c r="L257" s="78">
        <v>237</v>
      </c>
    </row>
    <row r="258" spans="1:12" ht="15" customHeight="1" x14ac:dyDescent="0.35">
      <c r="A258" s="78" t="s">
        <v>363</v>
      </c>
      <c r="B258" s="78" t="s">
        <v>364</v>
      </c>
      <c r="J258" s="78" t="s">
        <v>775</v>
      </c>
      <c r="L258" s="78">
        <v>238</v>
      </c>
    </row>
    <row r="259" spans="1:12" ht="15" customHeight="1" x14ac:dyDescent="0.35">
      <c r="A259" s="78" t="s">
        <v>363</v>
      </c>
      <c r="B259" s="78" t="s">
        <v>365</v>
      </c>
      <c r="J259" s="78" t="s">
        <v>775</v>
      </c>
      <c r="L259" s="78">
        <v>239</v>
      </c>
    </row>
    <row r="260" spans="1:12" ht="15" customHeight="1" x14ac:dyDescent="0.35">
      <c r="A260" s="78" t="s">
        <v>363</v>
      </c>
      <c r="B260" s="78" t="s">
        <v>366</v>
      </c>
      <c r="J260" s="78" t="s">
        <v>775</v>
      </c>
      <c r="L260" s="78">
        <v>240</v>
      </c>
    </row>
    <row r="261" spans="1:12" ht="15" customHeight="1" x14ac:dyDescent="0.35">
      <c r="A261" s="78" t="s">
        <v>363</v>
      </c>
      <c r="B261" s="78" t="s">
        <v>367</v>
      </c>
      <c r="J261" s="78" t="s">
        <v>775</v>
      </c>
      <c r="L261" s="78">
        <v>241</v>
      </c>
    </row>
    <row r="262" spans="1:12" ht="15" customHeight="1" x14ac:dyDescent="0.35">
      <c r="A262" s="78" t="s">
        <v>363</v>
      </c>
      <c r="B262" s="78" t="s">
        <v>368</v>
      </c>
      <c r="J262" s="78" t="s">
        <v>775</v>
      </c>
      <c r="L262" s="78">
        <v>242</v>
      </c>
    </row>
    <row r="263" spans="1:12" ht="15" customHeight="1" x14ac:dyDescent="0.35">
      <c r="A263" s="78" t="s">
        <v>369</v>
      </c>
      <c r="B263" s="78" t="s">
        <v>370</v>
      </c>
      <c r="J263" s="78" t="s">
        <v>775</v>
      </c>
      <c r="L263" s="78">
        <v>243</v>
      </c>
    </row>
    <row r="264" spans="1:12" ht="15" customHeight="1" x14ac:dyDescent="0.35">
      <c r="A264" s="78" t="s">
        <v>369</v>
      </c>
      <c r="B264" s="78" t="s">
        <v>371</v>
      </c>
      <c r="J264" s="78" t="s">
        <v>775</v>
      </c>
      <c r="L264" s="78">
        <v>244</v>
      </c>
    </row>
    <row r="265" spans="1:12" ht="15" customHeight="1" x14ac:dyDescent="0.35">
      <c r="A265" s="78" t="s">
        <v>372</v>
      </c>
      <c r="B265" s="78" t="s">
        <v>373</v>
      </c>
      <c r="J265" s="78" t="s">
        <v>775</v>
      </c>
      <c r="L265" s="78">
        <v>245</v>
      </c>
    </row>
    <row r="266" spans="1:12" ht="15" customHeight="1" x14ac:dyDescent="0.35">
      <c r="A266" s="78" t="s">
        <v>374</v>
      </c>
      <c r="B266" s="78" t="s">
        <v>375</v>
      </c>
      <c r="J266" s="78" t="s">
        <v>775</v>
      </c>
      <c r="L266" s="78">
        <v>246</v>
      </c>
    </row>
    <row r="267" spans="1:12" ht="15" customHeight="1" x14ac:dyDescent="0.35">
      <c r="A267" s="78" t="s">
        <v>374</v>
      </c>
      <c r="B267" s="78" t="s">
        <v>376</v>
      </c>
      <c r="J267" s="78" t="s">
        <v>775</v>
      </c>
      <c r="L267" s="78">
        <v>247</v>
      </c>
    </row>
    <row r="268" spans="1:12" ht="15" customHeight="1" x14ac:dyDescent="0.35">
      <c r="A268" s="78" t="s">
        <v>374</v>
      </c>
      <c r="B268" s="78" t="s">
        <v>377</v>
      </c>
      <c r="J268" s="78" t="s">
        <v>775</v>
      </c>
      <c r="L268" s="78">
        <v>248</v>
      </c>
    </row>
    <row r="269" spans="1:12" ht="15" customHeight="1" x14ac:dyDescent="0.35">
      <c r="A269" s="78" t="s">
        <v>374</v>
      </c>
      <c r="B269" s="78" t="s">
        <v>378</v>
      </c>
      <c r="J269" s="78" t="s">
        <v>775</v>
      </c>
      <c r="L269" s="78">
        <v>249</v>
      </c>
    </row>
    <row r="270" spans="1:12" ht="15" customHeight="1" x14ac:dyDescent="0.35">
      <c r="A270" s="78" t="s">
        <v>374</v>
      </c>
      <c r="B270" s="78" t="s">
        <v>379</v>
      </c>
      <c r="J270" s="78" t="s">
        <v>775</v>
      </c>
      <c r="L270" s="78">
        <v>250</v>
      </c>
    </row>
    <row r="271" spans="1:12" ht="15" customHeight="1" x14ac:dyDescent="0.35">
      <c r="A271" s="78" t="s">
        <v>374</v>
      </c>
      <c r="B271" s="78" t="s">
        <v>380</v>
      </c>
      <c r="J271" s="78" t="s">
        <v>775</v>
      </c>
      <c r="L271" s="78">
        <v>251</v>
      </c>
    </row>
    <row r="272" spans="1:12" ht="15" customHeight="1" x14ac:dyDescent="0.35">
      <c r="A272" s="78" t="s">
        <v>374</v>
      </c>
      <c r="B272" s="78" t="s">
        <v>381</v>
      </c>
      <c r="J272" s="78" t="s">
        <v>775</v>
      </c>
      <c r="L272" s="78">
        <v>252</v>
      </c>
    </row>
    <row r="273" spans="1:12" ht="15" customHeight="1" x14ac:dyDescent="0.35">
      <c r="A273" s="78" t="s">
        <v>374</v>
      </c>
      <c r="B273" s="78" t="s">
        <v>382</v>
      </c>
      <c r="J273" s="78" t="s">
        <v>775</v>
      </c>
      <c r="L273" s="78">
        <v>253</v>
      </c>
    </row>
    <row r="274" spans="1:12" ht="15" customHeight="1" x14ac:dyDescent="0.35">
      <c r="A274" s="78" t="s">
        <v>374</v>
      </c>
      <c r="B274" s="78" t="s">
        <v>383</v>
      </c>
      <c r="J274" s="78" t="s">
        <v>775</v>
      </c>
      <c r="L274" s="78">
        <v>254</v>
      </c>
    </row>
    <row r="275" spans="1:12" ht="15" customHeight="1" x14ac:dyDescent="0.35">
      <c r="A275" s="78" t="s">
        <v>374</v>
      </c>
      <c r="B275" s="78" t="s">
        <v>384</v>
      </c>
      <c r="J275" s="78" t="s">
        <v>775</v>
      </c>
      <c r="L275" s="78">
        <v>255</v>
      </c>
    </row>
    <row r="276" spans="1:12" ht="15" customHeight="1" x14ac:dyDescent="0.35">
      <c r="A276" s="78" t="s">
        <v>374</v>
      </c>
      <c r="B276" s="78" t="s">
        <v>385</v>
      </c>
      <c r="J276" s="78" t="s">
        <v>775</v>
      </c>
      <c r="L276" s="78">
        <v>256</v>
      </c>
    </row>
    <row r="277" spans="1:12" ht="15" customHeight="1" x14ac:dyDescent="0.35">
      <c r="A277" s="78" t="s">
        <v>386</v>
      </c>
      <c r="B277" s="78" t="s">
        <v>387</v>
      </c>
      <c r="J277" s="78" t="s">
        <v>775</v>
      </c>
      <c r="L277" s="78">
        <v>257</v>
      </c>
    </row>
    <row r="278" spans="1:12" ht="15" customHeight="1" x14ac:dyDescent="0.35">
      <c r="A278" s="78" t="s">
        <v>386</v>
      </c>
      <c r="B278" s="78" t="s">
        <v>388</v>
      </c>
      <c r="J278" s="78" t="s">
        <v>775</v>
      </c>
      <c r="L278" s="78">
        <v>258</v>
      </c>
    </row>
    <row r="279" spans="1:12" ht="15" customHeight="1" x14ac:dyDescent="0.35">
      <c r="A279" s="78" t="s">
        <v>386</v>
      </c>
      <c r="B279" s="78" t="s">
        <v>389</v>
      </c>
      <c r="J279" s="78" t="s">
        <v>775</v>
      </c>
      <c r="L279" s="78">
        <v>259</v>
      </c>
    </row>
    <row r="280" spans="1:12" ht="15" customHeight="1" x14ac:dyDescent="0.35">
      <c r="A280" s="78" t="s">
        <v>390</v>
      </c>
      <c r="B280" s="78" t="s">
        <v>391</v>
      </c>
      <c r="J280" s="78" t="s">
        <v>775</v>
      </c>
      <c r="L280" s="78">
        <v>260</v>
      </c>
    </row>
    <row r="281" spans="1:12" ht="15" customHeight="1" x14ac:dyDescent="0.35">
      <c r="A281" s="78" t="s">
        <v>390</v>
      </c>
      <c r="B281" s="78" t="s">
        <v>392</v>
      </c>
      <c r="J281" s="78" t="s">
        <v>775</v>
      </c>
      <c r="L281" s="78">
        <v>261</v>
      </c>
    </row>
    <row r="282" spans="1:12" ht="15" customHeight="1" x14ac:dyDescent="0.35">
      <c r="A282" s="78" t="s">
        <v>390</v>
      </c>
      <c r="B282" s="78" t="s">
        <v>393</v>
      </c>
      <c r="J282" s="78" t="s">
        <v>775</v>
      </c>
      <c r="L282" s="78">
        <v>262</v>
      </c>
    </row>
    <row r="283" spans="1:12" ht="15" customHeight="1" x14ac:dyDescent="0.35">
      <c r="A283" s="78" t="s">
        <v>390</v>
      </c>
      <c r="B283" s="78" t="s">
        <v>394</v>
      </c>
      <c r="J283" s="78" t="s">
        <v>775</v>
      </c>
      <c r="L283" s="78">
        <v>263</v>
      </c>
    </row>
    <row r="284" spans="1:12" ht="15" customHeight="1" x14ac:dyDescent="0.35">
      <c r="A284" s="78" t="s">
        <v>390</v>
      </c>
      <c r="B284" s="78" t="s">
        <v>395</v>
      </c>
      <c r="J284" s="78" t="s">
        <v>775</v>
      </c>
      <c r="L284" s="78">
        <v>264</v>
      </c>
    </row>
    <row r="285" spans="1:12" ht="15" customHeight="1" x14ac:dyDescent="0.35">
      <c r="A285" s="78" t="s">
        <v>390</v>
      </c>
      <c r="B285" s="78" t="s">
        <v>396</v>
      </c>
      <c r="J285" s="78" t="s">
        <v>775</v>
      </c>
      <c r="L285" s="78">
        <v>265</v>
      </c>
    </row>
    <row r="286" spans="1:12" ht="15" customHeight="1" x14ac:dyDescent="0.35">
      <c r="A286" s="78" t="s">
        <v>390</v>
      </c>
      <c r="B286" s="78" t="s">
        <v>397</v>
      </c>
      <c r="J286" s="78" t="s">
        <v>775</v>
      </c>
      <c r="L286" s="78">
        <v>266</v>
      </c>
    </row>
    <row r="287" spans="1:12" ht="15" customHeight="1" x14ac:dyDescent="0.35">
      <c r="A287" s="78" t="s">
        <v>390</v>
      </c>
      <c r="B287" s="78" t="s">
        <v>398</v>
      </c>
      <c r="J287" s="78" t="s">
        <v>775</v>
      </c>
      <c r="L287" s="78">
        <v>267</v>
      </c>
    </row>
    <row r="288" spans="1:12" ht="15" customHeight="1" x14ac:dyDescent="0.35">
      <c r="A288" s="78" t="s">
        <v>390</v>
      </c>
      <c r="B288" s="78" t="s">
        <v>399</v>
      </c>
      <c r="J288" s="78" t="s">
        <v>775</v>
      </c>
      <c r="L288" s="78">
        <v>268</v>
      </c>
    </row>
    <row r="289" spans="1:12" ht="15" customHeight="1" x14ac:dyDescent="0.35">
      <c r="A289" s="78" t="s">
        <v>390</v>
      </c>
      <c r="B289" s="78" t="s">
        <v>400</v>
      </c>
      <c r="J289" s="78" t="s">
        <v>775</v>
      </c>
      <c r="L289" s="78">
        <v>269</v>
      </c>
    </row>
    <row r="290" spans="1:12" ht="15" customHeight="1" x14ac:dyDescent="0.35">
      <c r="A290" s="78" t="s">
        <v>390</v>
      </c>
      <c r="B290" s="78" t="s">
        <v>401</v>
      </c>
      <c r="J290" s="78" t="s">
        <v>775</v>
      </c>
      <c r="L290" s="78">
        <v>270</v>
      </c>
    </row>
    <row r="291" spans="1:12" ht="15" customHeight="1" x14ac:dyDescent="0.35">
      <c r="A291" s="78" t="s">
        <v>390</v>
      </c>
      <c r="B291" s="78" t="s">
        <v>402</v>
      </c>
      <c r="J291" s="78" t="s">
        <v>775</v>
      </c>
      <c r="L291" s="78">
        <v>271</v>
      </c>
    </row>
    <row r="292" spans="1:12" ht="15" customHeight="1" x14ac:dyDescent="0.35">
      <c r="A292" s="78" t="s">
        <v>390</v>
      </c>
      <c r="B292" s="78" t="s">
        <v>403</v>
      </c>
      <c r="J292" s="78" t="s">
        <v>775</v>
      </c>
      <c r="L292" s="78">
        <v>272</v>
      </c>
    </row>
    <row r="293" spans="1:12" ht="15" customHeight="1" x14ac:dyDescent="0.35">
      <c r="A293" s="78" t="s">
        <v>390</v>
      </c>
      <c r="B293" s="78" t="s">
        <v>404</v>
      </c>
      <c r="J293" s="78" t="s">
        <v>775</v>
      </c>
      <c r="L293" s="78">
        <v>273</v>
      </c>
    </row>
    <row r="294" spans="1:12" ht="15" customHeight="1" x14ac:dyDescent="0.35">
      <c r="A294" s="78" t="s">
        <v>390</v>
      </c>
      <c r="B294" s="78" t="s">
        <v>405</v>
      </c>
      <c r="J294" s="78" t="s">
        <v>775</v>
      </c>
      <c r="L294" s="78">
        <v>274</v>
      </c>
    </row>
    <row r="295" spans="1:12" ht="15" customHeight="1" x14ac:dyDescent="0.35">
      <c r="A295" s="78" t="s">
        <v>390</v>
      </c>
      <c r="B295" s="78" t="s">
        <v>406</v>
      </c>
      <c r="J295" s="78" t="s">
        <v>775</v>
      </c>
      <c r="L295" s="78">
        <v>275</v>
      </c>
    </row>
    <row r="296" spans="1:12" ht="15" customHeight="1" x14ac:dyDescent="0.35">
      <c r="A296" s="78" t="s">
        <v>390</v>
      </c>
      <c r="B296" s="78" t="s">
        <v>407</v>
      </c>
      <c r="J296" s="78" t="s">
        <v>775</v>
      </c>
      <c r="L296" s="78">
        <v>276</v>
      </c>
    </row>
    <row r="297" spans="1:12" ht="15" customHeight="1" x14ac:dyDescent="0.35">
      <c r="A297" s="78" t="s">
        <v>390</v>
      </c>
      <c r="B297" s="78" t="s">
        <v>408</v>
      </c>
      <c r="J297" s="78" t="s">
        <v>775</v>
      </c>
      <c r="L297" s="78">
        <v>277</v>
      </c>
    </row>
    <row r="298" spans="1:12" ht="15" customHeight="1" x14ac:dyDescent="0.35">
      <c r="A298" s="78" t="s">
        <v>390</v>
      </c>
      <c r="B298" s="78" t="s">
        <v>409</v>
      </c>
      <c r="J298" s="78" t="s">
        <v>775</v>
      </c>
      <c r="L298" s="78">
        <v>278</v>
      </c>
    </row>
    <row r="299" spans="1:12" ht="15" customHeight="1" x14ac:dyDescent="0.35">
      <c r="A299" s="78" t="s">
        <v>390</v>
      </c>
      <c r="B299" s="78" t="s">
        <v>410</v>
      </c>
      <c r="J299" s="78" t="s">
        <v>775</v>
      </c>
      <c r="L299" s="78">
        <v>279</v>
      </c>
    </row>
    <row r="300" spans="1:12" ht="15" customHeight="1" x14ac:dyDescent="0.35">
      <c r="A300" s="78" t="s">
        <v>390</v>
      </c>
      <c r="B300" s="78" t="s">
        <v>411</v>
      </c>
      <c r="J300" s="78" t="s">
        <v>775</v>
      </c>
      <c r="L300" s="78">
        <v>280</v>
      </c>
    </row>
    <row r="301" spans="1:12" ht="15" customHeight="1" x14ac:dyDescent="0.35">
      <c r="A301" s="78" t="s">
        <v>390</v>
      </c>
      <c r="B301" s="78" t="s">
        <v>412</v>
      </c>
      <c r="J301" s="78" t="s">
        <v>775</v>
      </c>
      <c r="L301" s="78">
        <v>281</v>
      </c>
    </row>
    <row r="302" spans="1:12" ht="15" customHeight="1" x14ac:dyDescent="0.35">
      <c r="A302" s="78" t="s">
        <v>390</v>
      </c>
      <c r="B302" s="78" t="s">
        <v>413</v>
      </c>
      <c r="J302" s="78" t="s">
        <v>775</v>
      </c>
      <c r="L302" s="78">
        <v>282</v>
      </c>
    </row>
    <row r="303" spans="1:12" ht="15" customHeight="1" x14ac:dyDescent="0.35">
      <c r="A303" s="78" t="s">
        <v>390</v>
      </c>
      <c r="B303" s="78" t="s">
        <v>414</v>
      </c>
      <c r="J303" s="78" t="s">
        <v>775</v>
      </c>
      <c r="L303" s="78">
        <v>283</v>
      </c>
    </row>
    <row r="304" spans="1:12" ht="15" customHeight="1" x14ac:dyDescent="0.35">
      <c r="A304" s="78" t="s">
        <v>390</v>
      </c>
      <c r="B304" s="78" t="s">
        <v>415</v>
      </c>
      <c r="J304" s="78" t="s">
        <v>775</v>
      </c>
      <c r="L304" s="78">
        <v>284</v>
      </c>
    </row>
    <row r="305" spans="1:12" ht="15" customHeight="1" x14ac:dyDescent="0.35">
      <c r="A305" s="78" t="s">
        <v>390</v>
      </c>
      <c r="B305" s="78" t="s">
        <v>416</v>
      </c>
      <c r="J305" s="78" t="s">
        <v>775</v>
      </c>
      <c r="L305" s="78">
        <v>285</v>
      </c>
    </row>
    <row r="306" spans="1:12" ht="15" customHeight="1" x14ac:dyDescent="0.35">
      <c r="A306" s="78" t="s">
        <v>390</v>
      </c>
      <c r="B306" s="78" t="s">
        <v>417</v>
      </c>
      <c r="J306" s="78" t="s">
        <v>775</v>
      </c>
      <c r="L306" s="78">
        <v>286</v>
      </c>
    </row>
    <row r="307" spans="1:12" ht="15" customHeight="1" x14ac:dyDescent="0.35">
      <c r="A307" s="78" t="s">
        <v>390</v>
      </c>
      <c r="B307" s="78" t="s">
        <v>418</v>
      </c>
      <c r="J307" s="78" t="s">
        <v>775</v>
      </c>
      <c r="L307" s="78">
        <v>287</v>
      </c>
    </row>
    <row r="308" spans="1:12" ht="15" customHeight="1" x14ac:dyDescent="0.35">
      <c r="A308" s="78" t="s">
        <v>390</v>
      </c>
      <c r="B308" s="78" t="s">
        <v>419</v>
      </c>
      <c r="J308" s="78" t="s">
        <v>775</v>
      </c>
      <c r="L308" s="78">
        <v>288</v>
      </c>
    </row>
    <row r="309" spans="1:12" ht="15" customHeight="1" x14ac:dyDescent="0.35">
      <c r="A309" s="78" t="s">
        <v>390</v>
      </c>
      <c r="B309" s="78" t="s">
        <v>420</v>
      </c>
      <c r="J309" s="78" t="s">
        <v>775</v>
      </c>
      <c r="L309" s="78">
        <v>289</v>
      </c>
    </row>
    <row r="310" spans="1:12" ht="15" customHeight="1" x14ac:dyDescent="0.35">
      <c r="A310" s="78" t="s">
        <v>390</v>
      </c>
      <c r="B310" s="78" t="s">
        <v>421</v>
      </c>
      <c r="J310" s="78" t="s">
        <v>775</v>
      </c>
      <c r="L310" s="78">
        <v>290</v>
      </c>
    </row>
    <row r="311" spans="1:12" ht="15" customHeight="1" x14ac:dyDescent="0.35">
      <c r="A311" s="78" t="s">
        <v>390</v>
      </c>
      <c r="B311" s="78" t="s">
        <v>422</v>
      </c>
      <c r="J311" s="78" t="s">
        <v>775</v>
      </c>
      <c r="L311" s="78">
        <v>291</v>
      </c>
    </row>
    <row r="312" spans="1:12" ht="15" customHeight="1" x14ac:dyDescent="0.35">
      <c r="A312" s="78" t="s">
        <v>390</v>
      </c>
      <c r="B312" s="78" t="s">
        <v>423</v>
      </c>
      <c r="J312" s="78" t="s">
        <v>775</v>
      </c>
      <c r="L312" s="78">
        <v>292</v>
      </c>
    </row>
    <row r="313" spans="1:12" ht="15" customHeight="1" x14ac:dyDescent="0.35">
      <c r="A313" s="78" t="s">
        <v>390</v>
      </c>
      <c r="B313" s="78" t="s">
        <v>424</v>
      </c>
      <c r="J313" s="78" t="s">
        <v>775</v>
      </c>
      <c r="L313" s="78">
        <v>293</v>
      </c>
    </row>
    <row r="314" spans="1:12" ht="15" customHeight="1" x14ac:dyDescent="0.35">
      <c r="A314" s="78" t="s">
        <v>390</v>
      </c>
      <c r="B314" s="78" t="s">
        <v>425</v>
      </c>
      <c r="J314" s="78" t="s">
        <v>775</v>
      </c>
      <c r="L314" s="78">
        <v>294</v>
      </c>
    </row>
    <row r="315" spans="1:12" ht="15" customHeight="1" x14ac:dyDescent="0.35">
      <c r="A315" s="78" t="s">
        <v>390</v>
      </c>
      <c r="B315" s="78" t="s">
        <v>427</v>
      </c>
      <c r="J315" s="78" t="s">
        <v>775</v>
      </c>
      <c r="L315" s="78">
        <v>295</v>
      </c>
    </row>
    <row r="316" spans="1:12" ht="15" customHeight="1" x14ac:dyDescent="0.35">
      <c r="A316" s="78" t="s">
        <v>390</v>
      </c>
      <c r="B316" s="78" t="s">
        <v>428</v>
      </c>
      <c r="J316" s="78" t="s">
        <v>775</v>
      </c>
      <c r="L316" s="78">
        <v>296</v>
      </c>
    </row>
    <row r="317" spans="1:12" ht="15" customHeight="1" x14ac:dyDescent="0.35">
      <c r="A317" s="78" t="s">
        <v>390</v>
      </c>
      <c r="B317" s="78" t="s">
        <v>429</v>
      </c>
      <c r="J317" s="78" t="s">
        <v>775</v>
      </c>
      <c r="L317" s="78">
        <v>297</v>
      </c>
    </row>
    <row r="318" spans="1:12" ht="15" customHeight="1" x14ac:dyDescent="0.35">
      <c r="A318" s="78" t="s">
        <v>390</v>
      </c>
      <c r="B318" s="78" t="s">
        <v>430</v>
      </c>
      <c r="J318" s="78" t="s">
        <v>775</v>
      </c>
      <c r="L318" s="78">
        <v>298</v>
      </c>
    </row>
    <row r="319" spans="1:12" ht="15" customHeight="1" x14ac:dyDescent="0.35">
      <c r="A319" s="78" t="s">
        <v>390</v>
      </c>
      <c r="B319" s="78" t="s">
        <v>431</v>
      </c>
      <c r="J319" s="78" t="s">
        <v>775</v>
      </c>
      <c r="L319" s="78">
        <v>299</v>
      </c>
    </row>
    <row r="320" spans="1:12" ht="15" customHeight="1" x14ac:dyDescent="0.35">
      <c r="A320" s="78" t="s">
        <v>390</v>
      </c>
      <c r="B320" s="78" t="s">
        <v>432</v>
      </c>
      <c r="J320" s="78" t="s">
        <v>775</v>
      </c>
      <c r="L320" s="78">
        <v>300</v>
      </c>
    </row>
    <row r="321" spans="1:12" ht="15" customHeight="1" x14ac:dyDescent="0.35">
      <c r="A321" s="78" t="s">
        <v>390</v>
      </c>
      <c r="B321" s="78" t="s">
        <v>433</v>
      </c>
      <c r="J321" s="78" t="s">
        <v>775</v>
      </c>
      <c r="L321" s="78">
        <v>301</v>
      </c>
    </row>
    <row r="322" spans="1:12" ht="15" customHeight="1" x14ac:dyDescent="0.35">
      <c r="A322" s="78" t="s">
        <v>390</v>
      </c>
      <c r="B322" s="78" t="s">
        <v>434</v>
      </c>
      <c r="J322" s="78" t="s">
        <v>775</v>
      </c>
      <c r="L322" s="78">
        <v>302</v>
      </c>
    </row>
    <row r="323" spans="1:12" ht="15" customHeight="1" x14ac:dyDescent="0.35">
      <c r="A323" s="78" t="s">
        <v>390</v>
      </c>
      <c r="B323" s="78" t="s">
        <v>435</v>
      </c>
      <c r="J323" s="78" t="s">
        <v>775</v>
      </c>
      <c r="L323" s="78">
        <v>303</v>
      </c>
    </row>
    <row r="324" spans="1:12" ht="15" customHeight="1" x14ac:dyDescent="0.35">
      <c r="A324" s="78" t="s">
        <v>390</v>
      </c>
      <c r="B324" s="78" t="s">
        <v>436</v>
      </c>
      <c r="J324" s="78" t="s">
        <v>775</v>
      </c>
      <c r="L324" s="78">
        <v>304</v>
      </c>
    </row>
    <row r="325" spans="1:12" ht="15" customHeight="1" x14ac:dyDescent="0.35">
      <c r="A325" s="78" t="s">
        <v>390</v>
      </c>
      <c r="B325" s="78" t="s">
        <v>437</v>
      </c>
      <c r="J325" s="78" t="s">
        <v>775</v>
      </c>
      <c r="L325" s="78">
        <v>305</v>
      </c>
    </row>
    <row r="326" spans="1:12" ht="15" customHeight="1" x14ac:dyDescent="0.35">
      <c r="A326" s="78" t="s">
        <v>390</v>
      </c>
      <c r="B326" s="78" t="s">
        <v>438</v>
      </c>
      <c r="J326" s="78" t="s">
        <v>775</v>
      </c>
      <c r="L326" s="78">
        <v>306</v>
      </c>
    </row>
    <row r="327" spans="1:12" ht="15" customHeight="1" x14ac:dyDescent="0.35">
      <c r="A327" s="78" t="s">
        <v>390</v>
      </c>
      <c r="B327" s="78" t="s">
        <v>439</v>
      </c>
      <c r="J327" s="78" t="s">
        <v>775</v>
      </c>
      <c r="L327" s="78">
        <v>307</v>
      </c>
    </row>
    <row r="328" spans="1:12" ht="15" customHeight="1" x14ac:dyDescent="0.35">
      <c r="A328" s="78" t="s">
        <v>390</v>
      </c>
      <c r="B328" s="78" t="s">
        <v>440</v>
      </c>
      <c r="J328" s="78" t="s">
        <v>775</v>
      </c>
      <c r="L328" s="78">
        <v>308</v>
      </c>
    </row>
    <row r="329" spans="1:12" ht="15" customHeight="1" x14ac:dyDescent="0.35">
      <c r="A329" s="78" t="s">
        <v>390</v>
      </c>
      <c r="B329" s="78" t="s">
        <v>441</v>
      </c>
      <c r="J329" s="78" t="s">
        <v>775</v>
      </c>
      <c r="L329" s="78">
        <v>309</v>
      </c>
    </row>
    <row r="330" spans="1:12" ht="15" customHeight="1" x14ac:dyDescent="0.35">
      <c r="A330" s="78" t="s">
        <v>442</v>
      </c>
      <c r="B330" s="78" t="s">
        <v>443</v>
      </c>
      <c r="J330" s="78" t="s">
        <v>775</v>
      </c>
      <c r="L330" s="78">
        <v>310</v>
      </c>
    </row>
    <row r="331" spans="1:12" ht="15" customHeight="1" x14ac:dyDescent="0.35">
      <c r="A331" s="78" t="s">
        <v>444</v>
      </c>
      <c r="B331" s="78" t="s">
        <v>445</v>
      </c>
      <c r="J331" s="78" t="s">
        <v>775</v>
      </c>
      <c r="L331" s="78">
        <v>311</v>
      </c>
    </row>
    <row r="332" spans="1:12" ht="15" customHeight="1" x14ac:dyDescent="0.35">
      <c r="A332" s="78" t="s">
        <v>444</v>
      </c>
      <c r="B332" s="78" t="s">
        <v>446</v>
      </c>
      <c r="J332" s="78" t="s">
        <v>775</v>
      </c>
      <c r="L332" s="78">
        <v>312</v>
      </c>
    </row>
    <row r="333" spans="1:12" ht="15" customHeight="1" x14ac:dyDescent="0.35">
      <c r="A333" s="78" t="s">
        <v>444</v>
      </c>
      <c r="B333" s="78" t="s">
        <v>447</v>
      </c>
      <c r="J333" s="78" t="s">
        <v>775</v>
      </c>
      <c r="L333" s="78">
        <v>313</v>
      </c>
    </row>
    <row r="334" spans="1:12" ht="15" customHeight="1" x14ac:dyDescent="0.35">
      <c r="A334" s="78" t="s">
        <v>444</v>
      </c>
      <c r="B334" s="78" t="s">
        <v>448</v>
      </c>
      <c r="J334" s="78" t="s">
        <v>775</v>
      </c>
      <c r="L334" s="78">
        <v>314</v>
      </c>
    </row>
    <row r="335" spans="1:12" ht="15" customHeight="1" x14ac:dyDescent="0.35">
      <c r="A335" s="78" t="s">
        <v>449</v>
      </c>
      <c r="B335" s="78" t="s">
        <v>450</v>
      </c>
      <c r="J335" s="78" t="s">
        <v>775</v>
      </c>
      <c r="L335" s="78">
        <v>315</v>
      </c>
    </row>
    <row r="336" spans="1:12" ht="15" customHeight="1" x14ac:dyDescent="0.35">
      <c r="A336" s="78" t="s">
        <v>449</v>
      </c>
      <c r="B336" s="78" t="s">
        <v>452</v>
      </c>
      <c r="J336" s="78" t="s">
        <v>775</v>
      </c>
      <c r="L336" s="78">
        <v>316</v>
      </c>
    </row>
    <row r="337" spans="1:12" ht="15" customHeight="1" x14ac:dyDescent="0.35">
      <c r="A337" s="78" t="s">
        <v>453</v>
      </c>
      <c r="B337" s="78" t="s">
        <v>454</v>
      </c>
      <c r="J337" s="78" t="s">
        <v>1012</v>
      </c>
      <c r="L337" s="78">
        <v>316</v>
      </c>
    </row>
    <row r="338" spans="1:12" ht="15" customHeight="1" x14ac:dyDescent="0.35">
      <c r="A338" s="78" t="s">
        <v>453</v>
      </c>
      <c r="B338" s="78" t="s">
        <v>455</v>
      </c>
      <c r="J338" s="78" t="s">
        <v>1012</v>
      </c>
      <c r="L338" s="78">
        <v>316</v>
      </c>
    </row>
    <row r="339" spans="1:12" ht="15" customHeight="1" x14ac:dyDescent="0.35">
      <c r="A339" s="78" t="s">
        <v>453</v>
      </c>
      <c r="B339" s="78" t="s">
        <v>456</v>
      </c>
      <c r="J339" s="78" t="s">
        <v>1012</v>
      </c>
      <c r="L339" s="78">
        <v>316</v>
      </c>
    </row>
    <row r="340" spans="1:12" ht="15" customHeight="1" x14ac:dyDescent="0.35">
      <c r="A340" s="78" t="s">
        <v>453</v>
      </c>
      <c r="B340" s="78" t="s">
        <v>457</v>
      </c>
      <c r="J340" s="78" t="s">
        <v>775</v>
      </c>
      <c r="L340" s="78">
        <v>317</v>
      </c>
    </row>
    <row r="341" spans="1:12" ht="15" customHeight="1" x14ac:dyDescent="0.35">
      <c r="A341" s="78" t="s">
        <v>453</v>
      </c>
      <c r="B341" s="78" t="s">
        <v>458</v>
      </c>
      <c r="J341" s="78" t="s">
        <v>1012</v>
      </c>
      <c r="L341" s="78">
        <v>317</v>
      </c>
    </row>
    <row r="342" spans="1:12" ht="15" customHeight="1" x14ac:dyDescent="0.35">
      <c r="A342" s="78" t="s">
        <v>453</v>
      </c>
      <c r="B342" s="78" t="s">
        <v>459</v>
      </c>
      <c r="J342" s="78" t="s">
        <v>1012</v>
      </c>
      <c r="L342" s="78">
        <v>317</v>
      </c>
    </row>
    <row r="343" spans="1:12" ht="15" customHeight="1" x14ac:dyDescent="0.35">
      <c r="A343" s="78" t="s">
        <v>453</v>
      </c>
      <c r="B343" s="78" t="s">
        <v>460</v>
      </c>
      <c r="J343" s="78" t="s">
        <v>1012</v>
      </c>
      <c r="L343" s="78">
        <v>317</v>
      </c>
    </row>
    <row r="344" spans="1:12" ht="15" customHeight="1" x14ac:dyDescent="0.35">
      <c r="A344" s="78" t="s">
        <v>453</v>
      </c>
      <c r="B344" s="78" t="s">
        <v>91</v>
      </c>
      <c r="J344" s="78" t="s">
        <v>775</v>
      </c>
      <c r="L344" s="78">
        <v>318</v>
      </c>
    </row>
    <row r="345" spans="1:12" ht="15" customHeight="1" x14ac:dyDescent="0.35">
      <c r="A345" s="78" t="s">
        <v>453</v>
      </c>
      <c r="B345" s="78" t="s">
        <v>461</v>
      </c>
      <c r="J345" s="78" t="s">
        <v>1012</v>
      </c>
      <c r="L345" s="78">
        <v>318</v>
      </c>
    </row>
    <row r="346" spans="1:12" ht="15" customHeight="1" x14ac:dyDescent="0.35">
      <c r="A346" s="78" t="s">
        <v>462</v>
      </c>
      <c r="B346" s="78" t="s">
        <v>463</v>
      </c>
      <c r="J346" s="78" t="s">
        <v>775</v>
      </c>
      <c r="L346" s="78">
        <v>319</v>
      </c>
    </row>
    <row r="347" spans="1:12" ht="15" customHeight="1" x14ac:dyDescent="0.35">
      <c r="A347" s="78" t="s">
        <v>462</v>
      </c>
      <c r="B347" s="78" t="s">
        <v>464</v>
      </c>
      <c r="J347" s="78" t="s">
        <v>775</v>
      </c>
      <c r="L347" s="78">
        <v>320</v>
      </c>
    </row>
    <row r="348" spans="1:12" ht="15" customHeight="1" x14ac:dyDescent="0.35">
      <c r="A348" s="78" t="s">
        <v>462</v>
      </c>
      <c r="B348" s="78" t="s">
        <v>465</v>
      </c>
      <c r="J348" s="78" t="s">
        <v>775</v>
      </c>
      <c r="L348" s="78">
        <v>321</v>
      </c>
    </row>
    <row r="349" spans="1:12" ht="15" customHeight="1" x14ac:dyDescent="0.35">
      <c r="A349" s="78" t="s">
        <v>462</v>
      </c>
      <c r="B349" s="78" t="s">
        <v>466</v>
      </c>
      <c r="J349" s="78" t="s">
        <v>1012</v>
      </c>
      <c r="L349" s="78">
        <v>321</v>
      </c>
    </row>
    <row r="350" spans="1:12" ht="15" customHeight="1" x14ac:dyDescent="0.35">
      <c r="A350" s="78" t="s">
        <v>462</v>
      </c>
      <c r="B350" s="78" t="s">
        <v>467</v>
      </c>
      <c r="J350" s="78" t="s">
        <v>775</v>
      </c>
      <c r="L350" s="78">
        <v>322</v>
      </c>
    </row>
    <row r="351" spans="1:12" ht="15" customHeight="1" x14ac:dyDescent="0.35">
      <c r="A351" s="78" t="s">
        <v>462</v>
      </c>
      <c r="B351" s="78" t="s">
        <v>468</v>
      </c>
      <c r="J351" s="78" t="s">
        <v>775</v>
      </c>
      <c r="L351" s="78">
        <v>323</v>
      </c>
    </row>
    <row r="352" spans="1:12" ht="15" customHeight="1" x14ac:dyDescent="0.35">
      <c r="A352" s="78" t="s">
        <v>471</v>
      </c>
      <c r="B352" s="78" t="s">
        <v>472</v>
      </c>
      <c r="J352" s="78" t="s">
        <v>775</v>
      </c>
      <c r="L352" s="78">
        <v>324</v>
      </c>
    </row>
    <row r="353" spans="1:12" ht="15" customHeight="1" x14ac:dyDescent="0.35">
      <c r="A353" s="78" t="s">
        <v>471</v>
      </c>
      <c r="B353" s="78" t="s">
        <v>473</v>
      </c>
      <c r="J353" s="78" t="s">
        <v>775</v>
      </c>
      <c r="L353" s="78">
        <v>325</v>
      </c>
    </row>
    <row r="354" spans="1:12" ht="15" customHeight="1" x14ac:dyDescent="0.35">
      <c r="A354" s="78" t="s">
        <v>471</v>
      </c>
      <c r="B354" s="78" t="s">
        <v>474</v>
      </c>
      <c r="J354" s="78" t="s">
        <v>775</v>
      </c>
      <c r="L354" s="78">
        <v>326</v>
      </c>
    </row>
    <row r="355" spans="1:12" ht="15" customHeight="1" x14ac:dyDescent="0.35">
      <c r="A355" s="78" t="s">
        <v>475</v>
      </c>
      <c r="B355" s="78" t="s">
        <v>476</v>
      </c>
      <c r="J355" s="78" t="s">
        <v>775</v>
      </c>
      <c r="L355" s="78">
        <v>327</v>
      </c>
    </row>
    <row r="356" spans="1:12" ht="15" customHeight="1" x14ac:dyDescent="0.35">
      <c r="A356" s="78" t="s">
        <v>477</v>
      </c>
      <c r="B356" s="78" t="s">
        <v>478</v>
      </c>
      <c r="J356" s="78" t="s">
        <v>775</v>
      </c>
      <c r="L356" s="78">
        <v>328</v>
      </c>
    </row>
    <row r="357" spans="1:12" ht="15" customHeight="1" x14ac:dyDescent="0.35">
      <c r="A357" s="78" t="s">
        <v>479</v>
      </c>
      <c r="B357" s="78" t="s">
        <v>480</v>
      </c>
      <c r="J357" s="78" t="s">
        <v>775</v>
      </c>
      <c r="L357" s="78">
        <v>329</v>
      </c>
    </row>
    <row r="358" spans="1:12" ht="15" customHeight="1" x14ac:dyDescent="0.35">
      <c r="A358" s="78" t="s">
        <v>479</v>
      </c>
      <c r="B358" s="78" t="s">
        <v>481</v>
      </c>
      <c r="J358" s="78" t="s">
        <v>775</v>
      </c>
      <c r="L358" s="78">
        <v>330</v>
      </c>
    </row>
    <row r="359" spans="1:12" ht="15" customHeight="1" x14ac:dyDescent="0.35">
      <c r="A359" s="78" t="s">
        <v>479</v>
      </c>
      <c r="B359" s="78" t="s">
        <v>482</v>
      </c>
      <c r="J359" s="78" t="s">
        <v>775</v>
      </c>
      <c r="L359" s="78">
        <v>331</v>
      </c>
    </row>
    <row r="360" spans="1:12" ht="15" customHeight="1" x14ac:dyDescent="0.35">
      <c r="A360" s="78" t="s">
        <v>479</v>
      </c>
      <c r="B360" s="78" t="s">
        <v>483</v>
      </c>
      <c r="J360" s="78" t="s">
        <v>775</v>
      </c>
      <c r="L360" s="78">
        <v>332</v>
      </c>
    </row>
    <row r="361" spans="1:12" ht="15" customHeight="1" x14ac:dyDescent="0.35">
      <c r="A361" s="78" t="s">
        <v>479</v>
      </c>
      <c r="B361" s="78" t="s">
        <v>484</v>
      </c>
      <c r="J361" s="78" t="s">
        <v>775</v>
      </c>
      <c r="L361" s="78">
        <v>333</v>
      </c>
    </row>
    <row r="362" spans="1:12" ht="15" customHeight="1" x14ac:dyDescent="0.35">
      <c r="A362" s="78" t="s">
        <v>479</v>
      </c>
      <c r="B362" s="78" t="s">
        <v>485</v>
      </c>
      <c r="J362" s="78" t="s">
        <v>775</v>
      </c>
      <c r="L362" s="78">
        <v>334</v>
      </c>
    </row>
    <row r="363" spans="1:12" ht="15" customHeight="1" x14ac:dyDescent="0.35">
      <c r="A363" s="78" t="s">
        <v>486</v>
      </c>
      <c r="B363" s="78" t="s">
        <v>487</v>
      </c>
      <c r="J363" s="78" t="s">
        <v>775</v>
      </c>
      <c r="L363" s="78">
        <v>335</v>
      </c>
    </row>
    <row r="364" spans="1:12" ht="15" customHeight="1" x14ac:dyDescent="0.35">
      <c r="A364" s="78" t="s">
        <v>486</v>
      </c>
      <c r="B364" s="78" t="s">
        <v>488</v>
      </c>
      <c r="J364" s="78" t="s">
        <v>775</v>
      </c>
      <c r="L364" s="78">
        <v>336</v>
      </c>
    </row>
    <row r="365" spans="1:12" ht="15" customHeight="1" x14ac:dyDescent="0.35">
      <c r="A365" s="78" t="s">
        <v>489</v>
      </c>
      <c r="B365" s="78" t="s">
        <v>490</v>
      </c>
      <c r="J365" s="78" t="s">
        <v>775</v>
      </c>
      <c r="L365" s="78">
        <v>337</v>
      </c>
    </row>
    <row r="366" spans="1:12" ht="15" customHeight="1" x14ac:dyDescent="0.35">
      <c r="A366" s="78" t="s">
        <v>491</v>
      </c>
      <c r="B366" s="78" t="s">
        <v>492</v>
      </c>
      <c r="J366" s="78" t="s">
        <v>775</v>
      </c>
      <c r="L366" s="78">
        <v>338</v>
      </c>
    </row>
    <row r="367" spans="1:12" ht="15" customHeight="1" x14ac:dyDescent="0.35">
      <c r="A367" s="78" t="s">
        <v>491</v>
      </c>
      <c r="B367" s="78" t="s">
        <v>493</v>
      </c>
      <c r="J367" s="78" t="s">
        <v>775</v>
      </c>
      <c r="L367" s="78">
        <v>339</v>
      </c>
    </row>
    <row r="368" spans="1:12" ht="15" customHeight="1" x14ac:dyDescent="0.35">
      <c r="A368" s="78" t="s">
        <v>491</v>
      </c>
      <c r="B368" s="78" t="s">
        <v>494</v>
      </c>
      <c r="J368" s="78" t="s">
        <v>775</v>
      </c>
      <c r="L368" s="78">
        <v>340</v>
      </c>
    </row>
    <row r="369" spans="1:12" ht="15" customHeight="1" x14ac:dyDescent="0.35">
      <c r="A369" s="78" t="s">
        <v>495</v>
      </c>
      <c r="B369" s="78" t="s">
        <v>496</v>
      </c>
      <c r="J369" s="78" t="s">
        <v>775</v>
      </c>
      <c r="L369" s="78">
        <v>341</v>
      </c>
    </row>
    <row r="370" spans="1:12" ht="15" customHeight="1" x14ac:dyDescent="0.35">
      <c r="A370" s="78" t="s">
        <v>497</v>
      </c>
      <c r="B370" s="78" t="s">
        <v>498</v>
      </c>
      <c r="J370" s="78" t="s">
        <v>775</v>
      </c>
      <c r="L370" s="78">
        <v>342</v>
      </c>
    </row>
    <row r="371" spans="1:12" ht="15" customHeight="1" x14ac:dyDescent="0.35">
      <c r="A371" s="78" t="s">
        <v>499</v>
      </c>
      <c r="B371" s="78" t="s">
        <v>500</v>
      </c>
      <c r="J371" s="78" t="s">
        <v>775</v>
      </c>
      <c r="L371" s="78">
        <v>343</v>
      </c>
    </row>
    <row r="372" spans="1:12" ht="15" customHeight="1" x14ac:dyDescent="0.35">
      <c r="A372" s="78" t="s">
        <v>501</v>
      </c>
      <c r="B372" s="78" t="s">
        <v>502</v>
      </c>
      <c r="J372" s="78" t="s">
        <v>775</v>
      </c>
      <c r="L372" s="78">
        <v>344</v>
      </c>
    </row>
    <row r="373" spans="1:12" ht="15" customHeight="1" x14ac:dyDescent="0.35">
      <c r="A373" s="78" t="s">
        <v>503</v>
      </c>
      <c r="B373" s="78" t="s">
        <v>504</v>
      </c>
      <c r="J373" s="78" t="s">
        <v>775</v>
      </c>
      <c r="L373" s="78">
        <v>345</v>
      </c>
    </row>
    <row r="374" spans="1:12" ht="15" customHeight="1" x14ac:dyDescent="0.35">
      <c r="A374" s="78" t="s">
        <v>503</v>
      </c>
      <c r="B374" s="78" t="s">
        <v>505</v>
      </c>
      <c r="J374" s="78" t="s">
        <v>775</v>
      </c>
      <c r="L374" s="78">
        <v>346</v>
      </c>
    </row>
    <row r="375" spans="1:12" ht="15" customHeight="1" x14ac:dyDescent="0.35">
      <c r="A375" s="78" t="s">
        <v>503</v>
      </c>
      <c r="B375" s="78" t="s">
        <v>506</v>
      </c>
      <c r="J375" s="78" t="s">
        <v>775</v>
      </c>
      <c r="L375" s="78">
        <v>347</v>
      </c>
    </row>
    <row r="376" spans="1:12" ht="15" customHeight="1" x14ac:dyDescent="0.35">
      <c r="A376" s="78" t="s">
        <v>507</v>
      </c>
      <c r="B376" s="78" t="s">
        <v>508</v>
      </c>
      <c r="J376" s="78" t="s">
        <v>775</v>
      </c>
      <c r="L376" s="78">
        <v>348</v>
      </c>
    </row>
    <row r="377" spans="1:12" ht="15" customHeight="1" x14ac:dyDescent="0.35">
      <c r="A377" s="78" t="s">
        <v>507</v>
      </c>
      <c r="B377" s="78" t="s">
        <v>509</v>
      </c>
      <c r="J377" s="78" t="s">
        <v>775</v>
      </c>
      <c r="L377" s="78">
        <v>349</v>
      </c>
    </row>
    <row r="378" spans="1:12" ht="15" customHeight="1" x14ac:dyDescent="0.35">
      <c r="A378" s="78" t="s">
        <v>507</v>
      </c>
      <c r="B378" s="78" t="s">
        <v>510</v>
      </c>
      <c r="J378" s="78" t="s">
        <v>775</v>
      </c>
      <c r="L378" s="78">
        <v>350</v>
      </c>
    </row>
    <row r="379" spans="1:12" ht="15" customHeight="1" x14ac:dyDescent="0.35">
      <c r="A379" s="78" t="s">
        <v>511</v>
      </c>
      <c r="B379" s="78" t="s">
        <v>512</v>
      </c>
      <c r="J379" s="78" t="s">
        <v>775</v>
      </c>
      <c r="L379" s="78">
        <v>351</v>
      </c>
    </row>
    <row r="380" spans="1:12" ht="15" customHeight="1" x14ac:dyDescent="0.35">
      <c r="A380" s="78" t="s">
        <v>511</v>
      </c>
      <c r="B380" s="78" t="s">
        <v>513</v>
      </c>
      <c r="J380" s="78" t="s">
        <v>775</v>
      </c>
      <c r="L380" s="78">
        <v>352</v>
      </c>
    </row>
    <row r="381" spans="1:12" ht="15" customHeight="1" x14ac:dyDescent="0.35">
      <c r="A381" s="78" t="s">
        <v>511</v>
      </c>
      <c r="B381" s="78" t="s">
        <v>514</v>
      </c>
      <c r="J381" s="78" t="s">
        <v>775</v>
      </c>
      <c r="L381" s="78">
        <v>353</v>
      </c>
    </row>
    <row r="382" spans="1:12" ht="15" customHeight="1" x14ac:dyDescent="0.35">
      <c r="A382" s="78" t="s">
        <v>511</v>
      </c>
      <c r="B382" s="78" t="s">
        <v>515</v>
      </c>
      <c r="J382" s="78" t="s">
        <v>775</v>
      </c>
      <c r="L382" s="78">
        <v>354</v>
      </c>
    </row>
    <row r="383" spans="1:12" ht="15" customHeight="1" x14ac:dyDescent="0.35">
      <c r="A383" s="78" t="s">
        <v>511</v>
      </c>
      <c r="B383" s="78" t="s">
        <v>516</v>
      </c>
      <c r="J383" s="78" t="s">
        <v>775</v>
      </c>
      <c r="L383" s="78">
        <v>355</v>
      </c>
    </row>
    <row r="384" spans="1:12" ht="15" customHeight="1" x14ac:dyDescent="0.35">
      <c r="A384" s="78" t="s">
        <v>517</v>
      </c>
      <c r="B384" s="78" t="s">
        <v>518</v>
      </c>
      <c r="J384" s="78" t="s">
        <v>775</v>
      </c>
      <c r="L384" s="78">
        <v>356</v>
      </c>
    </row>
    <row r="385" spans="1:12" ht="15" customHeight="1" x14ac:dyDescent="0.35">
      <c r="A385" s="78" t="s">
        <v>517</v>
      </c>
      <c r="B385" s="78" t="s">
        <v>519</v>
      </c>
      <c r="J385" s="78" t="s">
        <v>775</v>
      </c>
      <c r="L385" s="78">
        <v>357</v>
      </c>
    </row>
    <row r="386" spans="1:12" ht="15" customHeight="1" x14ac:dyDescent="0.35">
      <c r="A386" s="78" t="s">
        <v>517</v>
      </c>
      <c r="B386" s="78" t="s">
        <v>520</v>
      </c>
      <c r="J386" s="78" t="s">
        <v>775</v>
      </c>
      <c r="L386" s="78">
        <v>358</v>
      </c>
    </row>
    <row r="387" spans="1:12" ht="15" customHeight="1" x14ac:dyDescent="0.35">
      <c r="A387" s="78" t="s">
        <v>521</v>
      </c>
      <c r="B387" s="78" t="s">
        <v>522</v>
      </c>
      <c r="J387" s="78" t="s">
        <v>775</v>
      </c>
      <c r="L387" s="78">
        <v>359</v>
      </c>
    </row>
    <row r="388" spans="1:12" ht="15" customHeight="1" x14ac:dyDescent="0.35">
      <c r="A388" s="78" t="s">
        <v>523</v>
      </c>
      <c r="B388" s="78" t="s">
        <v>524</v>
      </c>
      <c r="J388" s="78" t="s">
        <v>775</v>
      </c>
      <c r="L388" s="78">
        <v>360</v>
      </c>
    </row>
    <row r="389" spans="1:12" ht="15" customHeight="1" x14ac:dyDescent="0.35">
      <c r="A389" s="78" t="s">
        <v>523</v>
      </c>
      <c r="B389" s="78" t="s">
        <v>525</v>
      </c>
      <c r="J389" s="78" t="s">
        <v>775</v>
      </c>
      <c r="L389" s="78">
        <v>361</v>
      </c>
    </row>
    <row r="390" spans="1:12" ht="15" customHeight="1" x14ac:dyDescent="0.35">
      <c r="A390" s="78" t="s">
        <v>523</v>
      </c>
      <c r="B390" s="78" t="s">
        <v>526</v>
      </c>
      <c r="J390" s="78" t="s">
        <v>775</v>
      </c>
      <c r="L390" s="78">
        <v>362</v>
      </c>
    </row>
    <row r="391" spans="1:12" ht="15" customHeight="1" x14ac:dyDescent="0.35">
      <c r="A391" s="78" t="s">
        <v>523</v>
      </c>
      <c r="B391" s="78" t="s">
        <v>528</v>
      </c>
      <c r="J391" s="78" t="s">
        <v>775</v>
      </c>
      <c r="L391" s="78">
        <v>363</v>
      </c>
    </row>
    <row r="392" spans="1:12" ht="15" customHeight="1" x14ac:dyDescent="0.35">
      <c r="A392" s="78" t="s">
        <v>529</v>
      </c>
      <c r="B392" s="78" t="s">
        <v>530</v>
      </c>
      <c r="J392" s="78" t="s">
        <v>775</v>
      </c>
      <c r="L392" s="78">
        <v>364</v>
      </c>
    </row>
    <row r="393" spans="1:12" ht="15" customHeight="1" x14ac:dyDescent="0.35">
      <c r="A393" s="78" t="s">
        <v>529</v>
      </c>
      <c r="B393" s="78" t="s">
        <v>531</v>
      </c>
      <c r="J393" s="78" t="s">
        <v>775</v>
      </c>
      <c r="L393" s="78">
        <v>365</v>
      </c>
    </row>
    <row r="394" spans="1:12" ht="15" customHeight="1" x14ac:dyDescent="0.35">
      <c r="A394" s="78" t="s">
        <v>529</v>
      </c>
      <c r="B394" s="78" t="s">
        <v>532</v>
      </c>
      <c r="J394" s="78" t="s">
        <v>775</v>
      </c>
      <c r="L394" s="78">
        <v>366</v>
      </c>
    </row>
    <row r="395" spans="1:12" ht="15" customHeight="1" x14ac:dyDescent="0.35">
      <c r="A395" s="78" t="s">
        <v>529</v>
      </c>
      <c r="B395" s="78" t="s">
        <v>533</v>
      </c>
      <c r="J395" s="78" t="s">
        <v>775</v>
      </c>
      <c r="L395" s="78">
        <v>367</v>
      </c>
    </row>
    <row r="396" spans="1:12" ht="15" customHeight="1" x14ac:dyDescent="0.35">
      <c r="A396" s="78" t="s">
        <v>529</v>
      </c>
      <c r="B396" s="78" t="s">
        <v>534</v>
      </c>
      <c r="J396" s="78" t="s">
        <v>775</v>
      </c>
      <c r="L396" s="78">
        <v>368</v>
      </c>
    </row>
    <row r="397" spans="1:12" ht="15" customHeight="1" x14ac:dyDescent="0.35">
      <c r="A397" s="78" t="s">
        <v>529</v>
      </c>
      <c r="B397" s="78" t="s">
        <v>535</v>
      </c>
      <c r="J397" s="78" t="s">
        <v>775</v>
      </c>
      <c r="L397" s="78">
        <v>369</v>
      </c>
    </row>
    <row r="398" spans="1:12" ht="15" customHeight="1" x14ac:dyDescent="0.35">
      <c r="A398" s="78" t="s">
        <v>529</v>
      </c>
      <c r="B398" s="78" t="s">
        <v>536</v>
      </c>
      <c r="J398" s="78" t="s">
        <v>775</v>
      </c>
      <c r="L398" s="78">
        <v>370</v>
      </c>
    </row>
    <row r="399" spans="1:12" ht="15" customHeight="1" x14ac:dyDescent="0.35">
      <c r="A399" s="78" t="s">
        <v>529</v>
      </c>
      <c r="B399" s="78" t="s">
        <v>537</v>
      </c>
      <c r="J399" s="78" t="s">
        <v>775</v>
      </c>
      <c r="L399" s="78">
        <v>371</v>
      </c>
    </row>
    <row r="400" spans="1:12" ht="15" customHeight="1" x14ac:dyDescent="0.35">
      <c r="A400" s="78" t="s">
        <v>529</v>
      </c>
      <c r="B400" s="78" t="s">
        <v>538</v>
      </c>
      <c r="J400" s="78" t="s">
        <v>775</v>
      </c>
      <c r="L400" s="78">
        <v>372</v>
      </c>
    </row>
    <row r="401" spans="1:12" ht="15" customHeight="1" x14ac:dyDescent="0.35">
      <c r="A401" s="78" t="s">
        <v>529</v>
      </c>
      <c r="B401" s="78" t="s">
        <v>539</v>
      </c>
      <c r="J401" s="78" t="s">
        <v>775</v>
      </c>
      <c r="L401" s="78">
        <v>373</v>
      </c>
    </row>
    <row r="402" spans="1:12" ht="15" customHeight="1" x14ac:dyDescent="0.35">
      <c r="A402" s="78" t="s">
        <v>529</v>
      </c>
      <c r="B402" s="78" t="s">
        <v>540</v>
      </c>
      <c r="J402" s="78" t="s">
        <v>775</v>
      </c>
      <c r="L402" s="78">
        <v>374</v>
      </c>
    </row>
    <row r="403" spans="1:12" ht="15" customHeight="1" x14ac:dyDescent="0.35">
      <c r="A403" s="78" t="s">
        <v>529</v>
      </c>
      <c r="B403" s="78" t="s">
        <v>541</v>
      </c>
      <c r="J403" s="78" t="s">
        <v>775</v>
      </c>
      <c r="L403" s="78">
        <v>375</v>
      </c>
    </row>
    <row r="404" spans="1:12" ht="15" customHeight="1" x14ac:dyDescent="0.35">
      <c r="A404" s="78" t="s">
        <v>529</v>
      </c>
      <c r="B404" s="78" t="s">
        <v>542</v>
      </c>
      <c r="J404" s="78" t="s">
        <v>775</v>
      </c>
      <c r="L404" s="78">
        <v>376</v>
      </c>
    </row>
    <row r="405" spans="1:12" ht="15" customHeight="1" x14ac:dyDescent="0.35">
      <c r="A405" s="78" t="s">
        <v>529</v>
      </c>
      <c r="B405" s="78" t="s">
        <v>543</v>
      </c>
      <c r="J405" s="78" t="s">
        <v>775</v>
      </c>
      <c r="L405" s="78">
        <v>377</v>
      </c>
    </row>
    <row r="406" spans="1:12" ht="15" customHeight="1" x14ac:dyDescent="0.35">
      <c r="A406" s="78" t="s">
        <v>544</v>
      </c>
      <c r="B406" s="78" t="s">
        <v>545</v>
      </c>
      <c r="J406" s="78" t="s">
        <v>775</v>
      </c>
      <c r="L406" s="78">
        <v>378</v>
      </c>
    </row>
    <row r="407" spans="1:12" ht="15" customHeight="1" x14ac:dyDescent="0.35">
      <c r="A407" s="78" t="s">
        <v>544</v>
      </c>
      <c r="B407" s="78" t="s">
        <v>546</v>
      </c>
      <c r="J407" s="78" t="s">
        <v>775</v>
      </c>
      <c r="L407" s="78">
        <v>379</v>
      </c>
    </row>
    <row r="408" spans="1:12" ht="15" customHeight="1" x14ac:dyDescent="0.35">
      <c r="A408" s="78" t="s">
        <v>544</v>
      </c>
      <c r="B408" s="78" t="s">
        <v>547</v>
      </c>
      <c r="J408" s="78" t="s">
        <v>775</v>
      </c>
      <c r="L408" s="78">
        <v>380</v>
      </c>
    </row>
    <row r="409" spans="1:12" ht="15" customHeight="1" x14ac:dyDescent="0.35">
      <c r="A409" s="78" t="s">
        <v>544</v>
      </c>
      <c r="B409" s="78" t="s">
        <v>548</v>
      </c>
      <c r="J409" s="78" t="s">
        <v>775</v>
      </c>
      <c r="L409" s="78">
        <v>381</v>
      </c>
    </row>
    <row r="410" spans="1:12" ht="15" customHeight="1" x14ac:dyDescent="0.35">
      <c r="A410" s="78" t="s">
        <v>544</v>
      </c>
      <c r="B410" s="78" t="s">
        <v>549</v>
      </c>
      <c r="J410" s="78" t="s">
        <v>775</v>
      </c>
      <c r="L410" s="78">
        <v>382</v>
      </c>
    </row>
    <row r="411" spans="1:12" ht="15" customHeight="1" x14ac:dyDescent="0.35">
      <c r="A411" s="78" t="s">
        <v>550</v>
      </c>
      <c r="B411" s="78" t="s">
        <v>551</v>
      </c>
      <c r="J411" s="78" t="s">
        <v>775</v>
      </c>
      <c r="L411" s="78">
        <v>383</v>
      </c>
    </row>
    <row r="412" spans="1:12" ht="15" customHeight="1" x14ac:dyDescent="0.35">
      <c r="A412" s="78" t="s">
        <v>550</v>
      </c>
      <c r="B412" s="78" t="s">
        <v>552</v>
      </c>
      <c r="J412" s="78" t="s">
        <v>775</v>
      </c>
      <c r="L412" s="78">
        <v>384</v>
      </c>
    </row>
    <row r="413" spans="1:12" ht="15" customHeight="1" x14ac:dyDescent="0.35">
      <c r="A413" s="78" t="s">
        <v>550</v>
      </c>
      <c r="B413" s="78" t="s">
        <v>553</v>
      </c>
      <c r="J413" s="78" t="s">
        <v>775</v>
      </c>
      <c r="L413" s="78">
        <v>385</v>
      </c>
    </row>
    <row r="414" spans="1:12" ht="15" customHeight="1" x14ac:dyDescent="0.35">
      <c r="A414" s="78" t="s">
        <v>554</v>
      </c>
      <c r="B414" s="78" t="s">
        <v>555</v>
      </c>
      <c r="J414" s="78" t="s">
        <v>775</v>
      </c>
      <c r="L414" s="78">
        <v>386</v>
      </c>
    </row>
    <row r="415" spans="1:12" ht="15" customHeight="1" x14ac:dyDescent="0.35">
      <c r="A415" s="78" t="s">
        <v>554</v>
      </c>
      <c r="B415" s="78" t="s">
        <v>556</v>
      </c>
      <c r="J415" s="78" t="s">
        <v>775</v>
      </c>
      <c r="L415" s="78">
        <v>387</v>
      </c>
    </row>
    <row r="416" spans="1:12" ht="15" customHeight="1" x14ac:dyDescent="0.35">
      <c r="A416" s="78" t="s">
        <v>554</v>
      </c>
      <c r="B416" s="78" t="s">
        <v>557</v>
      </c>
      <c r="J416" s="78" t="s">
        <v>775</v>
      </c>
      <c r="L416" s="78">
        <v>388</v>
      </c>
    </row>
    <row r="417" spans="1:12" ht="15" customHeight="1" x14ac:dyDescent="0.35">
      <c r="A417" s="78" t="s">
        <v>554</v>
      </c>
      <c r="B417" s="78" t="s">
        <v>558</v>
      </c>
      <c r="J417" s="78" t="s">
        <v>775</v>
      </c>
      <c r="L417" s="78">
        <v>389</v>
      </c>
    </row>
    <row r="418" spans="1:12" ht="15" customHeight="1" x14ac:dyDescent="0.35">
      <c r="A418" s="78" t="s">
        <v>554</v>
      </c>
      <c r="B418" s="78" t="s">
        <v>559</v>
      </c>
      <c r="J418" s="78" t="s">
        <v>775</v>
      </c>
      <c r="L418" s="78">
        <v>390</v>
      </c>
    </row>
    <row r="419" spans="1:12" ht="15" customHeight="1" x14ac:dyDescent="0.35">
      <c r="A419" s="78" t="s">
        <v>554</v>
      </c>
      <c r="B419" s="78" t="s">
        <v>560</v>
      </c>
      <c r="J419" s="78" t="s">
        <v>775</v>
      </c>
      <c r="L419" s="78">
        <v>391</v>
      </c>
    </row>
    <row r="420" spans="1:12" ht="15" customHeight="1" x14ac:dyDescent="0.35">
      <c r="A420" s="78" t="s">
        <v>554</v>
      </c>
      <c r="B420" s="78" t="s">
        <v>561</v>
      </c>
      <c r="J420" s="78" t="s">
        <v>775</v>
      </c>
      <c r="L420" s="78">
        <v>392</v>
      </c>
    </row>
    <row r="421" spans="1:12" ht="15" customHeight="1" x14ac:dyDescent="0.35">
      <c r="A421" s="78" t="s">
        <v>554</v>
      </c>
      <c r="B421" s="78" t="s">
        <v>562</v>
      </c>
      <c r="J421" s="78" t="s">
        <v>775</v>
      </c>
      <c r="L421" s="78">
        <v>393</v>
      </c>
    </row>
    <row r="422" spans="1:12" ht="15" customHeight="1" x14ac:dyDescent="0.35">
      <c r="A422" s="78" t="s">
        <v>554</v>
      </c>
      <c r="B422" s="78" t="s">
        <v>563</v>
      </c>
      <c r="J422" s="78" t="s">
        <v>775</v>
      </c>
      <c r="L422" s="78">
        <v>394</v>
      </c>
    </row>
    <row r="423" spans="1:12" ht="15" customHeight="1" x14ac:dyDescent="0.35">
      <c r="A423" s="78" t="s">
        <v>554</v>
      </c>
      <c r="B423" s="78" t="s">
        <v>564</v>
      </c>
      <c r="J423" s="78" t="s">
        <v>775</v>
      </c>
      <c r="L423" s="78">
        <v>395</v>
      </c>
    </row>
    <row r="424" spans="1:12" ht="15" customHeight="1" x14ac:dyDescent="0.35">
      <c r="A424" s="78" t="s">
        <v>554</v>
      </c>
      <c r="B424" s="78" t="s">
        <v>565</v>
      </c>
      <c r="J424" s="78" t="s">
        <v>775</v>
      </c>
      <c r="L424" s="78">
        <v>396</v>
      </c>
    </row>
    <row r="425" spans="1:12" ht="15" customHeight="1" x14ac:dyDescent="0.35">
      <c r="A425" s="78" t="s">
        <v>554</v>
      </c>
      <c r="B425" s="78" t="s">
        <v>566</v>
      </c>
      <c r="J425" s="78" t="s">
        <v>775</v>
      </c>
      <c r="L425" s="78">
        <v>397</v>
      </c>
    </row>
    <row r="426" spans="1:12" ht="15" customHeight="1" x14ac:dyDescent="0.35">
      <c r="A426" s="78" t="s">
        <v>554</v>
      </c>
      <c r="B426" s="78" t="s">
        <v>567</v>
      </c>
      <c r="J426" s="78" t="s">
        <v>775</v>
      </c>
      <c r="L426" s="78">
        <v>398</v>
      </c>
    </row>
    <row r="427" spans="1:12" ht="15" customHeight="1" x14ac:dyDescent="0.35">
      <c r="A427" s="78" t="s">
        <v>554</v>
      </c>
      <c r="B427" s="78" t="s">
        <v>568</v>
      </c>
      <c r="J427" s="78" t="s">
        <v>775</v>
      </c>
      <c r="L427" s="78">
        <v>399</v>
      </c>
    </row>
    <row r="428" spans="1:12" ht="15" customHeight="1" x14ac:dyDescent="0.35">
      <c r="A428" s="78" t="s">
        <v>554</v>
      </c>
      <c r="B428" s="78" t="s">
        <v>569</v>
      </c>
      <c r="J428" s="78" t="s">
        <v>775</v>
      </c>
      <c r="L428" s="78">
        <v>400</v>
      </c>
    </row>
    <row r="429" spans="1:12" ht="15" customHeight="1" x14ac:dyDescent="0.35">
      <c r="A429" s="78" t="s">
        <v>554</v>
      </c>
      <c r="B429" s="78" t="s">
        <v>570</v>
      </c>
      <c r="J429" s="78" t="s">
        <v>775</v>
      </c>
      <c r="L429" s="78">
        <v>401</v>
      </c>
    </row>
    <row r="430" spans="1:12" ht="15" customHeight="1" x14ac:dyDescent="0.35">
      <c r="A430" s="78" t="s">
        <v>554</v>
      </c>
      <c r="B430" s="78" t="s">
        <v>571</v>
      </c>
      <c r="J430" s="78" t="s">
        <v>775</v>
      </c>
      <c r="L430" s="78">
        <v>402</v>
      </c>
    </row>
    <row r="431" spans="1:12" ht="15" customHeight="1" x14ac:dyDescent="0.35">
      <c r="A431" s="78" t="s">
        <v>554</v>
      </c>
      <c r="B431" s="78" t="s">
        <v>572</v>
      </c>
      <c r="J431" s="78" t="s">
        <v>775</v>
      </c>
      <c r="L431" s="78">
        <v>403</v>
      </c>
    </row>
    <row r="432" spans="1:12" ht="15" customHeight="1" x14ac:dyDescent="0.35">
      <c r="A432" s="78" t="s">
        <v>554</v>
      </c>
      <c r="B432" s="78" t="s">
        <v>573</v>
      </c>
      <c r="J432" s="78" t="s">
        <v>775</v>
      </c>
      <c r="L432" s="78">
        <v>404</v>
      </c>
    </row>
    <row r="433" spans="1:12" ht="15" customHeight="1" x14ac:dyDescent="0.35">
      <c r="A433" s="78" t="s">
        <v>554</v>
      </c>
      <c r="B433" s="78" t="s">
        <v>574</v>
      </c>
      <c r="J433" s="78" t="s">
        <v>775</v>
      </c>
      <c r="L433" s="78">
        <v>405</v>
      </c>
    </row>
    <row r="434" spans="1:12" ht="15" customHeight="1" x14ac:dyDescent="0.35">
      <c r="A434" s="78" t="s">
        <v>554</v>
      </c>
      <c r="B434" s="78" t="s">
        <v>575</v>
      </c>
      <c r="J434" s="78" t="s">
        <v>1012</v>
      </c>
      <c r="L434" s="78">
        <v>405</v>
      </c>
    </row>
    <row r="435" spans="1:12" ht="15" customHeight="1" x14ac:dyDescent="0.35">
      <c r="A435" s="78" t="s">
        <v>576</v>
      </c>
      <c r="B435" s="78" t="s">
        <v>577</v>
      </c>
      <c r="J435" s="78" t="s">
        <v>775</v>
      </c>
      <c r="L435" s="78">
        <v>406</v>
      </c>
    </row>
    <row r="436" spans="1:12" ht="15" customHeight="1" x14ac:dyDescent="0.35">
      <c r="A436" s="78" t="s">
        <v>576</v>
      </c>
      <c r="B436" s="78" t="s">
        <v>578</v>
      </c>
      <c r="J436" s="78" t="s">
        <v>775</v>
      </c>
      <c r="L436" s="78">
        <v>407</v>
      </c>
    </row>
    <row r="437" spans="1:12" ht="15" customHeight="1" x14ac:dyDescent="0.35">
      <c r="A437" s="78" t="s">
        <v>576</v>
      </c>
      <c r="B437" s="78" t="s">
        <v>579</v>
      </c>
      <c r="J437" s="78" t="s">
        <v>775</v>
      </c>
      <c r="L437" s="78">
        <v>408</v>
      </c>
    </row>
    <row r="438" spans="1:12" ht="15" customHeight="1" x14ac:dyDescent="0.35">
      <c r="A438" s="78" t="s">
        <v>576</v>
      </c>
      <c r="B438" s="78" t="s">
        <v>580</v>
      </c>
      <c r="J438" s="78" t="s">
        <v>775</v>
      </c>
      <c r="L438" s="78">
        <v>409</v>
      </c>
    </row>
    <row r="439" spans="1:12" ht="15" customHeight="1" x14ac:dyDescent="0.35">
      <c r="A439" s="78" t="s">
        <v>576</v>
      </c>
      <c r="B439" s="78" t="s">
        <v>581</v>
      </c>
      <c r="J439" s="78" t="s">
        <v>775</v>
      </c>
      <c r="L439" s="78">
        <v>410</v>
      </c>
    </row>
    <row r="440" spans="1:12" ht="15" customHeight="1" x14ac:dyDescent="0.35">
      <c r="A440" s="78" t="s">
        <v>576</v>
      </c>
      <c r="B440" s="78" t="s">
        <v>582</v>
      </c>
      <c r="J440" s="78" t="s">
        <v>775</v>
      </c>
      <c r="L440" s="78">
        <v>411</v>
      </c>
    </row>
    <row r="441" spans="1:12" ht="15" customHeight="1" x14ac:dyDescent="0.35">
      <c r="A441" s="78" t="s">
        <v>583</v>
      </c>
      <c r="B441" s="78" t="s">
        <v>584</v>
      </c>
      <c r="J441" s="78" t="s">
        <v>775</v>
      </c>
      <c r="L441" s="78">
        <v>412</v>
      </c>
    </row>
    <row r="442" spans="1:12" ht="15" customHeight="1" x14ac:dyDescent="0.35">
      <c r="A442" s="78" t="s">
        <v>583</v>
      </c>
      <c r="B442" s="78" t="s">
        <v>585</v>
      </c>
      <c r="J442" s="78" t="s">
        <v>775</v>
      </c>
      <c r="L442" s="78">
        <v>413</v>
      </c>
    </row>
    <row r="443" spans="1:12" ht="15" customHeight="1" x14ac:dyDescent="0.35">
      <c r="A443" s="78" t="s">
        <v>583</v>
      </c>
      <c r="B443" s="78" t="s">
        <v>586</v>
      </c>
      <c r="J443" s="78" t="s">
        <v>775</v>
      </c>
      <c r="L443" s="78">
        <v>414</v>
      </c>
    </row>
    <row r="444" spans="1:12" ht="15" customHeight="1" x14ac:dyDescent="0.35">
      <c r="A444" s="78" t="s">
        <v>583</v>
      </c>
      <c r="B444" s="78" t="s">
        <v>587</v>
      </c>
      <c r="J444" s="78" t="s">
        <v>775</v>
      </c>
      <c r="L444" s="78">
        <v>415</v>
      </c>
    </row>
    <row r="445" spans="1:12" ht="15" customHeight="1" x14ac:dyDescent="0.35">
      <c r="A445" s="78" t="s">
        <v>589</v>
      </c>
      <c r="B445" s="78" t="s">
        <v>590</v>
      </c>
      <c r="J445" s="78" t="s">
        <v>775</v>
      </c>
      <c r="L445" s="78">
        <v>416</v>
      </c>
    </row>
    <row r="446" spans="1:12" ht="15" customHeight="1" x14ac:dyDescent="0.35">
      <c r="A446" s="78" t="s">
        <v>589</v>
      </c>
      <c r="B446" s="78" t="s">
        <v>591</v>
      </c>
      <c r="J446" s="78" t="s">
        <v>775</v>
      </c>
      <c r="L446" s="78">
        <v>417</v>
      </c>
    </row>
    <row r="447" spans="1:12" ht="15" customHeight="1" x14ac:dyDescent="0.35">
      <c r="A447" s="78" t="s">
        <v>589</v>
      </c>
      <c r="B447" s="78" t="s">
        <v>592</v>
      </c>
      <c r="J447" s="78" t="s">
        <v>775</v>
      </c>
      <c r="L447" s="78">
        <v>418</v>
      </c>
    </row>
    <row r="448" spans="1:12" ht="15" customHeight="1" x14ac:dyDescent="0.35">
      <c r="A448" s="78" t="s">
        <v>593</v>
      </c>
      <c r="B448" s="78" t="s">
        <v>594</v>
      </c>
      <c r="J448" s="78" t="s">
        <v>775</v>
      </c>
      <c r="L448" s="78">
        <v>419</v>
      </c>
    </row>
    <row r="449" spans="1:12" ht="15" customHeight="1" x14ac:dyDescent="0.35">
      <c r="A449" s="78" t="s">
        <v>593</v>
      </c>
      <c r="B449" s="78" t="s">
        <v>595</v>
      </c>
      <c r="J449" s="78" t="s">
        <v>1012</v>
      </c>
      <c r="L449" s="78">
        <v>419</v>
      </c>
    </row>
    <row r="450" spans="1:12" ht="15" customHeight="1" x14ac:dyDescent="0.35">
      <c r="A450" s="78" t="s">
        <v>593</v>
      </c>
      <c r="B450" s="78" t="s">
        <v>596</v>
      </c>
      <c r="J450" s="78" t="s">
        <v>1012</v>
      </c>
      <c r="L450" s="78">
        <v>419</v>
      </c>
    </row>
    <row r="451" spans="1:12" ht="15" customHeight="1" x14ac:dyDescent="0.35">
      <c r="A451" s="78" t="s">
        <v>597</v>
      </c>
      <c r="B451" s="78" t="s">
        <v>598</v>
      </c>
      <c r="J451" s="78" t="s">
        <v>775</v>
      </c>
      <c r="L451" s="78">
        <v>420</v>
      </c>
    </row>
    <row r="452" spans="1:12" ht="15" customHeight="1" x14ac:dyDescent="0.35">
      <c r="A452" s="78" t="s">
        <v>597</v>
      </c>
      <c r="B452" s="78" t="s">
        <v>599</v>
      </c>
      <c r="J452" s="78" t="s">
        <v>775</v>
      </c>
      <c r="L452" s="78">
        <v>421</v>
      </c>
    </row>
    <row r="453" spans="1:12" ht="15" customHeight="1" x14ac:dyDescent="0.35">
      <c r="A453" s="78" t="s">
        <v>597</v>
      </c>
      <c r="B453" s="78" t="s">
        <v>600</v>
      </c>
      <c r="J453" s="78" t="s">
        <v>775</v>
      </c>
      <c r="L453" s="78">
        <v>422</v>
      </c>
    </row>
    <row r="454" spans="1:12" ht="15" customHeight="1" x14ac:dyDescent="0.35">
      <c r="A454" s="78" t="s">
        <v>597</v>
      </c>
      <c r="B454" s="78" t="s">
        <v>601</v>
      </c>
      <c r="J454" s="78" t="s">
        <v>775</v>
      </c>
      <c r="L454" s="78">
        <v>423</v>
      </c>
    </row>
    <row r="455" spans="1:12" ht="15" customHeight="1" x14ac:dyDescent="0.35">
      <c r="A455" s="78" t="s">
        <v>597</v>
      </c>
      <c r="B455" s="78" t="s">
        <v>602</v>
      </c>
      <c r="J455" s="78" t="s">
        <v>775</v>
      </c>
      <c r="L455" s="78">
        <v>424</v>
      </c>
    </row>
    <row r="456" spans="1:12" ht="15" customHeight="1" x14ac:dyDescent="0.35">
      <c r="A456" s="78" t="s">
        <v>603</v>
      </c>
      <c r="B456" s="78" t="s">
        <v>604</v>
      </c>
      <c r="J456" s="78" t="s">
        <v>775</v>
      </c>
      <c r="L456" s="78">
        <v>425</v>
      </c>
    </row>
    <row r="457" spans="1:12" ht="15" customHeight="1" x14ac:dyDescent="0.35">
      <c r="A457" s="78" t="s">
        <v>605</v>
      </c>
      <c r="B457" s="78" t="s">
        <v>606</v>
      </c>
      <c r="J457" s="78" t="s">
        <v>775</v>
      </c>
      <c r="L457" s="78">
        <v>426</v>
      </c>
    </row>
    <row r="458" spans="1:12" ht="15" customHeight="1" x14ac:dyDescent="0.35">
      <c r="A458" s="78" t="s">
        <v>605</v>
      </c>
      <c r="B458" s="78" t="s">
        <v>607</v>
      </c>
      <c r="J458" s="78" t="s">
        <v>775</v>
      </c>
      <c r="L458" s="78">
        <v>427</v>
      </c>
    </row>
    <row r="459" spans="1:12" ht="15" customHeight="1" x14ac:dyDescent="0.35">
      <c r="A459" s="78" t="s">
        <v>605</v>
      </c>
      <c r="B459" s="78" t="s">
        <v>608</v>
      </c>
      <c r="J459" s="78" t="s">
        <v>775</v>
      </c>
      <c r="L459" s="78">
        <v>428</v>
      </c>
    </row>
    <row r="460" spans="1:12" ht="15" customHeight="1" x14ac:dyDescent="0.35">
      <c r="A460" s="78" t="s">
        <v>609</v>
      </c>
      <c r="B460" s="78" t="s">
        <v>610</v>
      </c>
      <c r="J460" s="78" t="s">
        <v>775</v>
      </c>
      <c r="L460" s="78">
        <v>429</v>
      </c>
    </row>
    <row r="461" spans="1:12" ht="15" customHeight="1" x14ac:dyDescent="0.35">
      <c r="A461" s="78" t="s">
        <v>611</v>
      </c>
      <c r="B461" s="78" t="s">
        <v>612</v>
      </c>
      <c r="J461" s="78" t="s">
        <v>775</v>
      </c>
      <c r="L461" s="78">
        <v>430</v>
      </c>
    </row>
    <row r="462" spans="1:12" ht="15" customHeight="1" x14ac:dyDescent="0.35">
      <c r="A462" s="78" t="s">
        <v>611</v>
      </c>
      <c r="B462" s="78" t="s">
        <v>613</v>
      </c>
      <c r="J462" s="78" t="s">
        <v>775</v>
      </c>
      <c r="L462" s="78">
        <v>431</v>
      </c>
    </row>
    <row r="463" spans="1:12" ht="15" customHeight="1" x14ac:dyDescent="0.35">
      <c r="A463" s="78" t="s">
        <v>611</v>
      </c>
      <c r="B463" s="78" t="s">
        <v>614</v>
      </c>
      <c r="J463" s="78" t="s">
        <v>775</v>
      </c>
      <c r="L463" s="78">
        <v>432</v>
      </c>
    </row>
    <row r="464" spans="1:12" ht="15" customHeight="1" x14ac:dyDescent="0.35">
      <c r="A464" s="78" t="s">
        <v>615</v>
      </c>
      <c r="B464" s="78" t="s">
        <v>616</v>
      </c>
      <c r="J464" s="78" t="s">
        <v>775</v>
      </c>
      <c r="L464" s="78">
        <v>433</v>
      </c>
    </row>
    <row r="465" spans="1:12" ht="15" customHeight="1" x14ac:dyDescent="0.35">
      <c r="A465" s="78" t="s">
        <v>617</v>
      </c>
      <c r="B465" s="78" t="s">
        <v>618</v>
      </c>
      <c r="J465" s="78" t="s">
        <v>775</v>
      </c>
      <c r="L465" s="78">
        <v>434</v>
      </c>
    </row>
    <row r="466" spans="1:12" ht="15" customHeight="1" x14ac:dyDescent="0.35">
      <c r="A466" s="78" t="s">
        <v>619</v>
      </c>
      <c r="B466" s="78" t="s">
        <v>620</v>
      </c>
      <c r="J466" s="78" t="s">
        <v>1012</v>
      </c>
      <c r="L466" s="78">
        <v>434</v>
      </c>
    </row>
    <row r="467" spans="1:12" ht="15" customHeight="1" x14ac:dyDescent="0.35">
      <c r="A467" s="78" t="s">
        <v>621</v>
      </c>
      <c r="B467" s="78" t="s">
        <v>622</v>
      </c>
      <c r="J467" s="78" t="s">
        <v>775</v>
      </c>
      <c r="L467" s="78">
        <v>435</v>
      </c>
    </row>
    <row r="468" spans="1:12" ht="15" customHeight="1" x14ac:dyDescent="0.35">
      <c r="A468" s="78" t="s">
        <v>621</v>
      </c>
      <c r="B468" s="78" t="s">
        <v>623</v>
      </c>
      <c r="J468" s="78" t="s">
        <v>775</v>
      </c>
      <c r="L468" s="78">
        <v>436</v>
      </c>
    </row>
    <row r="469" spans="1:12" ht="15" customHeight="1" x14ac:dyDescent="0.35">
      <c r="A469" s="78" t="s">
        <v>621</v>
      </c>
      <c r="B469" s="78" t="s">
        <v>624</v>
      </c>
      <c r="J469" s="78" t="s">
        <v>775</v>
      </c>
      <c r="L469" s="78">
        <v>437</v>
      </c>
    </row>
    <row r="470" spans="1:12" ht="15" customHeight="1" x14ac:dyDescent="0.35">
      <c r="A470" s="78" t="s">
        <v>621</v>
      </c>
      <c r="B470" s="78" t="s">
        <v>625</v>
      </c>
      <c r="J470" s="78" t="s">
        <v>775</v>
      </c>
      <c r="L470" s="78">
        <v>438</v>
      </c>
    </row>
    <row r="471" spans="1:12" ht="15" customHeight="1" x14ac:dyDescent="0.35">
      <c r="A471" s="78" t="s">
        <v>621</v>
      </c>
      <c r="B471" s="78" t="s">
        <v>626</v>
      </c>
      <c r="J471" s="78" t="s">
        <v>775</v>
      </c>
      <c r="L471" s="78">
        <v>439</v>
      </c>
    </row>
    <row r="472" spans="1:12" ht="15" customHeight="1" x14ac:dyDescent="0.35">
      <c r="A472" s="78" t="s">
        <v>621</v>
      </c>
      <c r="B472" s="78" t="s">
        <v>627</v>
      </c>
      <c r="J472" s="78" t="s">
        <v>775</v>
      </c>
      <c r="L472" s="78">
        <v>440</v>
      </c>
    </row>
  </sheetData>
  <autoFilter ref="A2:L472" xr:uid="{3321BFE9-D7AA-41D3-B229-603B4370C5AA}"/>
  <conditionalFormatting sqref="B473:B1048576">
    <cfRule type="duplicateValues" dxfId="9" priority="3"/>
  </conditionalFormatting>
  <conditionalFormatting sqref="B1">
    <cfRule type="duplicateValues" dxfId="8" priority="2"/>
  </conditionalFormatting>
  <conditionalFormatting sqref="B2:B472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D7742-4928-4BC3-8855-1D7502E42250}">
  <sheetPr>
    <tabColor rgb="FF00B050"/>
  </sheetPr>
  <dimension ref="A1:U444"/>
  <sheetViews>
    <sheetView zoomScale="55" zoomScaleNormal="55" workbookViewId="0">
      <selection sqref="A1:XFD1048576"/>
    </sheetView>
  </sheetViews>
  <sheetFormatPr defaultColWidth="8.7265625" defaultRowHeight="15" customHeight="1" x14ac:dyDescent="0.35"/>
  <cols>
    <col min="1" max="1" width="11.1796875" style="96" customWidth="1"/>
    <col min="2" max="2" width="42.54296875" style="96" customWidth="1"/>
    <col min="3" max="3" width="27.7265625" style="96" customWidth="1"/>
    <col min="4" max="4" width="6.54296875" style="96" customWidth="1"/>
    <col min="5" max="5" width="11.81640625" style="96" customWidth="1"/>
    <col min="6" max="6" width="13.81640625" style="96" customWidth="1"/>
    <col min="7" max="7" width="6.54296875" style="96" customWidth="1"/>
    <col min="8" max="9" width="8.7265625" style="96"/>
    <col min="10" max="10" width="10.1796875" style="96" customWidth="1"/>
    <col min="11" max="13" width="8.7265625" style="96"/>
    <col min="14" max="14" width="15.54296875" style="96" customWidth="1"/>
    <col min="15" max="15" width="8.7265625" style="96" customWidth="1"/>
    <col min="16" max="16" width="8.7265625" style="96"/>
    <col min="17" max="17" width="13.81640625" style="96" customWidth="1"/>
    <col min="18" max="18" width="23.26953125" style="96" customWidth="1"/>
    <col min="19" max="16384" width="8.7265625" style="96"/>
  </cols>
  <sheetData>
    <row r="1" spans="1:21" s="86" customFormat="1" ht="48" customHeight="1" x14ac:dyDescent="0.35">
      <c r="B1" s="118" t="s">
        <v>856</v>
      </c>
      <c r="J1" s="118" t="s">
        <v>857</v>
      </c>
      <c r="Q1" s="119" t="s">
        <v>861</v>
      </c>
    </row>
    <row r="2" spans="1:21" s="86" customFormat="1" ht="58" x14ac:dyDescent="0.35">
      <c r="J2" s="118"/>
      <c r="Q2" s="120" t="s">
        <v>862</v>
      </c>
      <c r="R2" s="86" cm="1">
        <f t="array" ref="R2:U2">'Redovisning för kunder'!B4:E4</f>
        <v>0</v>
      </c>
      <c r="S2" s="86">
        <v>0</v>
      </c>
      <c r="T2" s="86">
        <v>0</v>
      </c>
      <c r="U2" s="86">
        <v>0</v>
      </c>
    </row>
    <row r="3" spans="1:21" s="86" customFormat="1" ht="14.5" x14ac:dyDescent="0.35">
      <c r="J3" s="118" t="s">
        <v>858</v>
      </c>
      <c r="M3" s="86" t="s">
        <v>859</v>
      </c>
      <c r="P3" s="86" t="s">
        <v>855</v>
      </c>
      <c r="Q3" s="86" t="s">
        <v>864</v>
      </c>
    </row>
    <row r="4" spans="1:21" s="81" customFormat="1" ht="113.5" customHeight="1" x14ac:dyDescent="0.35">
      <c r="A4" s="81" t="s">
        <v>855</v>
      </c>
      <c r="B4" s="81" t="s">
        <v>776</v>
      </c>
      <c r="C4" s="81" t="s">
        <v>1</v>
      </c>
      <c r="D4" s="81" t="s">
        <v>777</v>
      </c>
      <c r="E4" s="81" t="s">
        <v>778</v>
      </c>
      <c r="F4" s="81" t="s">
        <v>779</v>
      </c>
      <c r="G4" s="81" t="s">
        <v>780</v>
      </c>
      <c r="J4" s="121">
        <v>0</v>
      </c>
      <c r="N4" s="121" t="s">
        <v>860</v>
      </c>
      <c r="P4" s="121">
        <v>0</v>
      </c>
      <c r="Q4" s="81" t="str">
        <f>IF(B4=$R$2,C4,"")</f>
        <v/>
      </c>
      <c r="S4" s="121" t="s">
        <v>863</v>
      </c>
    </row>
    <row r="5" spans="1:21" ht="15" customHeight="1" x14ac:dyDescent="0.35">
      <c r="A5" s="96">
        <v>1</v>
      </c>
      <c r="B5" s="96" t="s">
        <v>3</v>
      </c>
      <c r="C5" s="96" t="s">
        <v>4</v>
      </c>
      <c r="D5" s="96">
        <v>0.153143</v>
      </c>
      <c r="E5" s="96">
        <v>4.6082299999999998</v>
      </c>
      <c r="F5" s="96">
        <v>16.948799999999999</v>
      </c>
      <c r="G5" s="96">
        <v>0</v>
      </c>
      <c r="J5" s="96">
        <v>1</v>
      </c>
      <c r="M5" s="96">
        <v>1</v>
      </c>
      <c r="N5" s="96" t="str">
        <f>IFERROR(INDEX($B$4:$J$487,MATCH(M5,$J$4:$J$487,0),1),"")</f>
        <v>Adven Energilösningar AB</v>
      </c>
      <c r="P5" s="121">
        <f>IF(Q5="",P4,P4+1)</f>
        <v>0</v>
      </c>
      <c r="Q5" s="81" t="str">
        <f t="shared" ref="Q5:Q68" si="0">IF(B5=$R$2,C5,"")</f>
        <v/>
      </c>
      <c r="R5" s="96">
        <v>1</v>
      </c>
      <c r="S5" s="96" t="str">
        <f>IFERROR(INDEX($P$4:$Q$468,MATCH(R5,$P$4:$P$468,0),2),"")</f>
        <v/>
      </c>
    </row>
    <row r="6" spans="1:21" ht="15" customHeight="1" x14ac:dyDescent="0.35">
      <c r="A6" s="96">
        <v>2</v>
      </c>
      <c r="B6" s="96" t="s">
        <v>3</v>
      </c>
      <c r="C6" s="96" t="s">
        <v>7</v>
      </c>
      <c r="D6" s="96">
        <v>0.104115</v>
      </c>
      <c r="E6" s="96">
        <v>11.1158</v>
      </c>
      <c r="F6" s="96">
        <v>9.4131499999999999</v>
      </c>
      <c r="G6" s="96">
        <v>1.6811199999999998E-2</v>
      </c>
      <c r="J6" s="96">
        <v>1</v>
      </c>
      <c r="M6" s="96">
        <v>2</v>
      </c>
      <c r="N6" s="96" t="str">
        <f t="shared" ref="N6:N69" si="1">IFERROR(INDEX($B$4:$J$487,MATCH(M6,$J$4:$J$487,0),1),"")</f>
        <v>Adven Värme AB.</v>
      </c>
      <c r="P6" s="121">
        <f t="shared" ref="P6:P69" si="2">IF(Q6="",P5,P5+1)</f>
        <v>0</v>
      </c>
      <c r="Q6" s="81" t="str">
        <f t="shared" si="0"/>
        <v/>
      </c>
      <c r="R6" s="96">
        <v>2</v>
      </c>
      <c r="S6" s="96" t="str">
        <f t="shared" ref="S6:S69" si="3">IFERROR(INDEX($P$4:$Q$468,MATCH(R6,$P$4:$P$468,0),2),"")</f>
        <v/>
      </c>
    </row>
    <row r="7" spans="1:21" ht="15" customHeight="1" x14ac:dyDescent="0.35">
      <c r="A7" s="96">
        <v>3</v>
      </c>
      <c r="B7" s="96" t="s">
        <v>3</v>
      </c>
      <c r="C7" s="96" t="s">
        <v>8</v>
      </c>
      <c r="D7" s="96">
        <v>8.0240900000000004E-2</v>
      </c>
      <c r="E7" s="96">
        <v>91.479500000000002</v>
      </c>
      <c r="F7" s="96">
        <v>5.4553099999999999</v>
      </c>
      <c r="G7" s="96">
        <v>3.5214999999999999E-3</v>
      </c>
      <c r="J7" s="96">
        <v>1</v>
      </c>
      <c r="M7" s="96">
        <v>3</v>
      </c>
      <c r="N7" s="96" t="str">
        <f t="shared" si="1"/>
        <v>Affärsverken Karlskrona AB</v>
      </c>
      <c r="P7" s="121">
        <f t="shared" si="2"/>
        <v>0</v>
      </c>
      <c r="Q7" s="81" t="str">
        <f t="shared" si="0"/>
        <v/>
      </c>
      <c r="R7" s="96">
        <v>3</v>
      </c>
      <c r="S7" s="96" t="str">
        <f t="shared" si="3"/>
        <v/>
      </c>
    </row>
    <row r="8" spans="1:21" ht="15" customHeight="1" x14ac:dyDescent="0.35">
      <c r="A8" s="96">
        <v>4</v>
      </c>
      <c r="B8" s="96" t="s">
        <v>3</v>
      </c>
      <c r="C8" s="96" t="s">
        <v>9</v>
      </c>
      <c r="D8" s="96">
        <v>6.4478900000000006E-2</v>
      </c>
      <c r="E8" s="96">
        <v>5.1411699999999998</v>
      </c>
      <c r="F8" s="96">
        <v>8.0788899999999995</v>
      </c>
      <c r="G8" s="96">
        <v>2.0769199999999999E-3</v>
      </c>
      <c r="J8" s="96">
        <v>1</v>
      </c>
      <c r="M8" s="96">
        <v>4</v>
      </c>
      <c r="N8" s="96" t="str">
        <f t="shared" si="1"/>
        <v>Alingsås Energi Nät AB</v>
      </c>
      <c r="P8" s="121">
        <f t="shared" si="2"/>
        <v>0</v>
      </c>
      <c r="Q8" s="81" t="str">
        <f t="shared" si="0"/>
        <v/>
      </c>
      <c r="R8" s="96">
        <v>4</v>
      </c>
      <c r="S8" s="96" t="str">
        <f t="shared" si="3"/>
        <v/>
      </c>
    </row>
    <row r="9" spans="1:21" ht="15" customHeight="1" x14ac:dyDescent="0.35">
      <c r="A9" s="96">
        <v>5</v>
      </c>
      <c r="B9" s="96" t="s">
        <v>3</v>
      </c>
      <c r="C9" s="96" t="s">
        <v>10</v>
      </c>
      <c r="D9" s="96">
        <v>8.9246800000000001E-2</v>
      </c>
      <c r="E9" s="96">
        <v>6.7993499999999996</v>
      </c>
      <c r="F9" s="96">
        <v>7.7746700000000004</v>
      </c>
      <c r="G9" s="96">
        <v>7.21121E-3</v>
      </c>
      <c r="J9" s="96">
        <v>1</v>
      </c>
      <c r="M9" s="96">
        <v>5</v>
      </c>
      <c r="N9" s="96" t="str">
        <f t="shared" si="1"/>
        <v>Alvesta Energi AB</v>
      </c>
      <c r="P9" s="121">
        <f t="shared" si="2"/>
        <v>0</v>
      </c>
      <c r="Q9" s="81" t="str">
        <f t="shared" si="0"/>
        <v/>
      </c>
      <c r="R9" s="96">
        <v>5</v>
      </c>
      <c r="S9" s="96" t="str">
        <f t="shared" si="3"/>
        <v/>
      </c>
    </row>
    <row r="10" spans="1:21" ht="15" customHeight="1" x14ac:dyDescent="0.35">
      <c r="A10" s="96">
        <v>6</v>
      </c>
      <c r="B10" s="96" t="s">
        <v>3</v>
      </c>
      <c r="C10" s="96" t="s">
        <v>11</v>
      </c>
      <c r="D10" s="96">
        <v>9.0777499999999997E-2</v>
      </c>
      <c r="E10" s="96">
        <v>4.2865900000000003</v>
      </c>
      <c r="F10" s="96">
        <v>10.559699999999999</v>
      </c>
      <c r="G10" s="96">
        <v>0</v>
      </c>
      <c r="J10" s="96">
        <v>1</v>
      </c>
      <c r="M10" s="96">
        <v>6</v>
      </c>
      <c r="N10" s="96" t="str">
        <f t="shared" si="1"/>
        <v>Aneby Miljö &amp; Vatten AB</v>
      </c>
      <c r="P10" s="121">
        <f t="shared" si="2"/>
        <v>0</v>
      </c>
      <c r="Q10" s="81" t="str">
        <f t="shared" si="0"/>
        <v/>
      </c>
      <c r="R10" s="96">
        <v>6</v>
      </c>
      <c r="S10" s="96" t="str">
        <f t="shared" si="3"/>
        <v/>
      </c>
    </row>
    <row r="11" spans="1:21" ht="15" customHeight="1" x14ac:dyDescent="0.35">
      <c r="A11" s="96">
        <v>7</v>
      </c>
      <c r="B11" s="96" t="s">
        <v>3</v>
      </c>
      <c r="C11" s="96" t="s">
        <v>12</v>
      </c>
      <c r="D11" s="96">
        <v>2.9685199999999998E-2</v>
      </c>
      <c r="E11" s="96">
        <v>7.0172699999999999</v>
      </c>
      <c r="F11" s="96">
        <v>0.57604500000000003</v>
      </c>
      <c r="G11" s="96">
        <v>2.12924E-2</v>
      </c>
      <c r="J11" s="96">
        <v>1</v>
      </c>
      <c r="M11" s="96">
        <v>7</v>
      </c>
      <c r="N11" s="96" t="str">
        <f t="shared" si="1"/>
        <v>Arvidsjaurs Energi AB</v>
      </c>
      <c r="P11" s="121">
        <f t="shared" si="2"/>
        <v>0</v>
      </c>
      <c r="Q11" s="81" t="str">
        <f t="shared" si="0"/>
        <v/>
      </c>
      <c r="R11" s="96">
        <v>7</v>
      </c>
      <c r="S11" s="96" t="str">
        <f t="shared" si="3"/>
        <v/>
      </c>
    </row>
    <row r="12" spans="1:21" ht="15" customHeight="1" x14ac:dyDescent="0.35">
      <c r="A12" s="96">
        <v>8</v>
      </c>
      <c r="B12" s="96" t="s">
        <v>3</v>
      </c>
      <c r="C12" s="96" t="s">
        <v>13</v>
      </c>
      <c r="D12" s="96">
        <v>7.5353400000000001E-2</v>
      </c>
      <c r="E12" s="96">
        <v>5.7776800000000001</v>
      </c>
      <c r="F12" s="96">
        <v>8.0097699999999996</v>
      </c>
      <c r="G12" s="96">
        <v>4.0504199999999999E-3</v>
      </c>
      <c r="J12" s="96">
        <v>1</v>
      </c>
      <c r="M12" s="96">
        <v>8</v>
      </c>
      <c r="N12" s="96" t="str">
        <f t="shared" si="1"/>
        <v>Arvika Fjärrvärme AB</v>
      </c>
      <c r="P12" s="121">
        <f t="shared" si="2"/>
        <v>0</v>
      </c>
      <c r="Q12" s="81" t="str">
        <f t="shared" si="0"/>
        <v/>
      </c>
      <c r="R12" s="96">
        <v>8</v>
      </c>
      <c r="S12" s="96" t="str">
        <f t="shared" si="3"/>
        <v/>
      </c>
    </row>
    <row r="13" spans="1:21" ht="15" customHeight="1" x14ac:dyDescent="0.35">
      <c r="A13" s="96">
        <v>9</v>
      </c>
      <c r="B13" s="96" t="s">
        <v>3</v>
      </c>
      <c r="C13" s="96" t="s">
        <v>14</v>
      </c>
      <c r="D13" s="96">
        <v>8.6498599999999995E-2</v>
      </c>
      <c r="E13" s="96">
        <v>10.7288</v>
      </c>
      <c r="F13" s="96">
        <v>8.8391099999999998</v>
      </c>
      <c r="G13" s="96">
        <v>1.8521200000000002E-2</v>
      </c>
      <c r="J13" s="96">
        <v>1</v>
      </c>
      <c r="M13" s="96">
        <v>9</v>
      </c>
      <c r="N13" s="96" t="str">
        <f t="shared" si="1"/>
        <v>Bengtsfors Energi</v>
      </c>
      <c r="P13" s="121">
        <f t="shared" si="2"/>
        <v>0</v>
      </c>
      <c r="Q13" s="81" t="str">
        <f t="shared" si="0"/>
        <v/>
      </c>
      <c r="R13" s="96">
        <v>9</v>
      </c>
      <c r="S13" s="96" t="str">
        <f t="shared" si="3"/>
        <v/>
      </c>
    </row>
    <row r="14" spans="1:21" ht="15" customHeight="1" x14ac:dyDescent="0.35">
      <c r="A14" s="96">
        <v>10</v>
      </c>
      <c r="B14" s="96" t="s">
        <v>16</v>
      </c>
      <c r="C14" s="96" t="s">
        <v>17</v>
      </c>
      <c r="D14" s="96">
        <v>0.104294</v>
      </c>
      <c r="E14" s="96">
        <v>15.8659</v>
      </c>
      <c r="F14" s="96">
        <v>8.2353000000000005</v>
      </c>
      <c r="G14" s="96">
        <v>1.3676300000000001E-2</v>
      </c>
      <c r="J14" s="96">
        <v>2</v>
      </c>
      <c r="M14" s="96">
        <v>10</v>
      </c>
      <c r="N14" s="96" t="str">
        <f t="shared" si="1"/>
        <v>Bodens Energi AB</v>
      </c>
      <c r="P14" s="121">
        <f t="shared" si="2"/>
        <v>0</v>
      </c>
      <c r="Q14" s="81" t="str">
        <f t="shared" si="0"/>
        <v/>
      </c>
      <c r="R14" s="96">
        <v>10</v>
      </c>
      <c r="S14" s="96" t="str">
        <f t="shared" si="3"/>
        <v/>
      </c>
    </row>
    <row r="15" spans="1:21" ht="15" customHeight="1" x14ac:dyDescent="0.35">
      <c r="A15" s="96">
        <v>11</v>
      </c>
      <c r="B15" s="96" t="s">
        <v>16</v>
      </c>
      <c r="C15" s="96" t="s">
        <v>18</v>
      </c>
      <c r="D15" s="96">
        <v>0.12893299999999999</v>
      </c>
      <c r="E15" s="96">
        <v>11.561</v>
      </c>
      <c r="F15" s="96">
        <v>14.208500000000001</v>
      </c>
      <c r="G15" s="96">
        <v>1.3951099999999999E-2</v>
      </c>
      <c r="J15" s="96">
        <v>2</v>
      </c>
      <c r="M15" s="96">
        <v>11</v>
      </c>
      <c r="N15" s="96" t="str">
        <f t="shared" si="1"/>
        <v>Bollnäs Energi AB</v>
      </c>
      <c r="P15" s="121">
        <f t="shared" si="2"/>
        <v>0</v>
      </c>
      <c r="Q15" s="81" t="str">
        <f t="shared" si="0"/>
        <v/>
      </c>
      <c r="R15" s="96">
        <v>11</v>
      </c>
      <c r="S15" s="96" t="str">
        <f t="shared" si="3"/>
        <v/>
      </c>
    </row>
    <row r="16" spans="1:21" ht="15" customHeight="1" x14ac:dyDescent="0.35">
      <c r="A16" s="96">
        <v>12</v>
      </c>
      <c r="B16" s="96" t="s">
        <v>16</v>
      </c>
      <c r="C16" s="96" t="s">
        <v>19</v>
      </c>
      <c r="D16" s="96">
        <v>0.11661199999999999</v>
      </c>
      <c r="E16" s="96">
        <v>17.710599999999999</v>
      </c>
      <c r="F16" s="96">
        <v>9.7865099999999998</v>
      </c>
      <c r="G16" s="96">
        <v>3.5890699999999998E-2</v>
      </c>
      <c r="J16" s="96">
        <v>2</v>
      </c>
      <c r="M16" s="96">
        <v>12</v>
      </c>
      <c r="N16" s="96" t="str">
        <f t="shared" si="1"/>
        <v>Borgholm Energi AB</v>
      </c>
      <c r="P16" s="121">
        <f t="shared" si="2"/>
        <v>0</v>
      </c>
      <c r="Q16" s="81" t="str">
        <f t="shared" si="0"/>
        <v/>
      </c>
      <c r="R16" s="96">
        <v>12</v>
      </c>
      <c r="S16" s="96" t="str">
        <f t="shared" si="3"/>
        <v/>
      </c>
    </row>
    <row r="17" spans="1:19" ht="15" customHeight="1" x14ac:dyDescent="0.35">
      <c r="A17" s="96">
        <v>13</v>
      </c>
      <c r="B17" s="96" t="s">
        <v>16</v>
      </c>
      <c r="C17" s="96" t="s">
        <v>20</v>
      </c>
      <c r="D17" s="96">
        <v>7.24577E-2</v>
      </c>
      <c r="E17" s="96">
        <v>6.0299100000000001</v>
      </c>
      <c r="F17" s="96">
        <v>9.8486799999999999</v>
      </c>
      <c r="G17" s="96">
        <v>1.0999600000000001E-3</v>
      </c>
      <c r="J17" s="96">
        <v>2</v>
      </c>
      <c r="M17" s="96">
        <v>13</v>
      </c>
      <c r="N17" s="96" t="str">
        <f t="shared" si="1"/>
        <v>Borlänge Energi AB</v>
      </c>
      <c r="P17" s="121">
        <f t="shared" si="2"/>
        <v>0</v>
      </c>
      <c r="Q17" s="81" t="str">
        <f t="shared" si="0"/>
        <v/>
      </c>
      <c r="R17" s="96">
        <v>13</v>
      </c>
      <c r="S17" s="96" t="str">
        <f t="shared" si="3"/>
        <v/>
      </c>
    </row>
    <row r="18" spans="1:19" ht="15" customHeight="1" x14ac:dyDescent="0.35">
      <c r="A18" s="96">
        <v>14</v>
      </c>
      <c r="B18" s="96" t="s">
        <v>16</v>
      </c>
      <c r="C18" s="96" t="s">
        <v>21</v>
      </c>
      <c r="D18" s="96">
        <v>7.9092700000000002E-2</v>
      </c>
      <c r="E18" s="96">
        <v>10.700200000000001</v>
      </c>
      <c r="F18" s="96">
        <v>11.6831</v>
      </c>
      <c r="G18" s="96">
        <v>9.5612100000000005E-3</v>
      </c>
      <c r="J18" s="96">
        <v>2</v>
      </c>
      <c r="M18" s="96">
        <v>14</v>
      </c>
      <c r="N18" s="96" t="str">
        <f t="shared" si="1"/>
        <v>Borås Energi &amp; Miljö AB</v>
      </c>
      <c r="P18" s="121">
        <f t="shared" si="2"/>
        <v>0</v>
      </c>
      <c r="Q18" s="81" t="str">
        <f t="shared" si="0"/>
        <v/>
      </c>
      <c r="R18" s="96">
        <v>14</v>
      </c>
      <c r="S18" s="96" t="str">
        <f t="shared" si="3"/>
        <v/>
      </c>
    </row>
    <row r="19" spans="1:19" ht="15" customHeight="1" x14ac:dyDescent="0.35">
      <c r="A19" s="96">
        <v>15</v>
      </c>
      <c r="B19" s="96" t="s">
        <v>16</v>
      </c>
      <c r="C19" s="96" t="s">
        <v>22</v>
      </c>
      <c r="D19" s="96">
        <v>6.9249199999999997E-2</v>
      </c>
      <c r="E19" s="96">
        <v>5.7351900000000002</v>
      </c>
      <c r="F19" s="96">
        <v>10.0366</v>
      </c>
      <c r="G19" s="96">
        <v>0</v>
      </c>
      <c r="J19" s="96">
        <v>2</v>
      </c>
      <c r="M19" s="96">
        <v>15</v>
      </c>
      <c r="N19" s="96" t="str">
        <f t="shared" si="1"/>
        <v>BTEA Energi AB</v>
      </c>
      <c r="P19" s="121">
        <f t="shared" si="2"/>
        <v>0</v>
      </c>
      <c r="Q19" s="81" t="str">
        <f t="shared" si="0"/>
        <v/>
      </c>
      <c r="R19" s="96">
        <v>15</v>
      </c>
      <c r="S19" s="96" t="str">
        <f t="shared" si="3"/>
        <v/>
      </c>
    </row>
    <row r="20" spans="1:19" ht="15" customHeight="1" x14ac:dyDescent="0.35">
      <c r="A20" s="96">
        <v>16</v>
      </c>
      <c r="B20" s="96" t="s">
        <v>16</v>
      </c>
      <c r="C20" s="96" t="s">
        <v>23</v>
      </c>
      <c r="D20" s="96">
        <v>9.6335799999999999E-2</v>
      </c>
      <c r="E20" s="96">
        <v>12.3233</v>
      </c>
      <c r="F20" s="96">
        <v>9.0783799999999992</v>
      </c>
      <c r="G20" s="96">
        <v>2.2083999999999999E-2</v>
      </c>
      <c r="J20" s="96">
        <v>2</v>
      </c>
      <c r="M20" s="96">
        <v>16</v>
      </c>
      <c r="N20" s="96" t="str">
        <f t="shared" si="1"/>
        <v>C4 Energi AB</v>
      </c>
      <c r="P20" s="121">
        <f t="shared" si="2"/>
        <v>0</v>
      </c>
      <c r="Q20" s="81" t="str">
        <f t="shared" si="0"/>
        <v/>
      </c>
      <c r="R20" s="96">
        <v>16</v>
      </c>
      <c r="S20" s="96" t="str">
        <f t="shared" si="3"/>
        <v/>
      </c>
    </row>
    <row r="21" spans="1:19" ht="15" customHeight="1" x14ac:dyDescent="0.35">
      <c r="A21" s="96">
        <v>17</v>
      </c>
      <c r="B21" s="96" t="s">
        <v>16</v>
      </c>
      <c r="C21" s="96" t="s">
        <v>24</v>
      </c>
      <c r="D21" s="96">
        <v>0.17535300000000001</v>
      </c>
      <c r="E21" s="96">
        <v>9.6564800000000002</v>
      </c>
      <c r="F21" s="96">
        <v>18.354099999999999</v>
      </c>
      <c r="G21" s="96">
        <v>1.2810200000000001E-2</v>
      </c>
      <c r="J21" s="96">
        <v>2</v>
      </c>
      <c r="M21" s="96">
        <v>17</v>
      </c>
      <c r="N21" s="96" t="str">
        <f t="shared" si="1"/>
        <v>Degerfors Energi AB</v>
      </c>
      <c r="P21" s="121">
        <f t="shared" si="2"/>
        <v>0</v>
      </c>
      <c r="Q21" s="81" t="str">
        <f t="shared" si="0"/>
        <v/>
      </c>
      <c r="R21" s="96">
        <v>17</v>
      </c>
      <c r="S21" s="96" t="str">
        <f t="shared" si="3"/>
        <v/>
      </c>
    </row>
    <row r="22" spans="1:19" ht="15" customHeight="1" x14ac:dyDescent="0.35">
      <c r="A22" s="96">
        <v>18</v>
      </c>
      <c r="B22" s="96" t="s">
        <v>16</v>
      </c>
      <c r="C22" s="96" t="s">
        <v>25</v>
      </c>
      <c r="D22" s="96">
        <v>9.4147300000000003E-2</v>
      </c>
      <c r="E22" s="96">
        <v>7.6910100000000003</v>
      </c>
      <c r="F22" s="96">
        <v>10.735799999999999</v>
      </c>
      <c r="G22" s="96">
        <v>5.8279999999999998E-3</v>
      </c>
      <c r="J22" s="96">
        <v>2</v>
      </c>
      <c r="M22" s="96">
        <v>18</v>
      </c>
      <c r="N22" s="96" t="str">
        <f t="shared" si="1"/>
        <v>E.ON Energiinfrastruktur AB</v>
      </c>
      <c r="P22" s="121">
        <f t="shared" si="2"/>
        <v>0</v>
      </c>
      <c r="Q22" s="81" t="str">
        <f t="shared" si="0"/>
        <v/>
      </c>
      <c r="R22" s="96">
        <v>18</v>
      </c>
      <c r="S22" s="96" t="str">
        <f t="shared" si="3"/>
        <v/>
      </c>
    </row>
    <row r="23" spans="1:19" ht="15" customHeight="1" x14ac:dyDescent="0.35">
      <c r="A23" s="96">
        <v>19</v>
      </c>
      <c r="B23" s="96" t="s">
        <v>16</v>
      </c>
      <c r="C23" s="96" t="s">
        <v>26</v>
      </c>
      <c r="D23" s="96">
        <v>7.4955499999999994E-2</v>
      </c>
      <c r="E23" s="96">
        <v>7.5442400000000003</v>
      </c>
      <c r="F23" s="96">
        <v>11.9871</v>
      </c>
      <c r="G23" s="96">
        <v>1.5745799999999999E-3</v>
      </c>
      <c r="J23" s="96">
        <v>2</v>
      </c>
      <c r="M23" s="96">
        <v>19</v>
      </c>
      <c r="N23" s="96" t="str">
        <f t="shared" si="1"/>
        <v>Eda Energi AB</v>
      </c>
      <c r="P23" s="121">
        <f t="shared" si="2"/>
        <v>0</v>
      </c>
      <c r="Q23" s="81" t="str">
        <f t="shared" si="0"/>
        <v/>
      </c>
      <c r="R23" s="96">
        <v>19</v>
      </c>
      <c r="S23" s="96" t="str">
        <f t="shared" si="3"/>
        <v/>
      </c>
    </row>
    <row r="24" spans="1:19" ht="15" customHeight="1" x14ac:dyDescent="0.35">
      <c r="A24" s="96">
        <v>20</v>
      </c>
      <c r="B24" s="96" t="s">
        <v>27</v>
      </c>
      <c r="C24" s="96" t="s">
        <v>28</v>
      </c>
      <c r="D24" s="96">
        <v>0.27435500000000002</v>
      </c>
      <c r="E24" s="96">
        <v>6.6612900000000002</v>
      </c>
      <c r="F24" s="96">
        <v>25.6129</v>
      </c>
      <c r="G24" s="96">
        <v>0</v>
      </c>
      <c r="J24" s="96">
        <v>3</v>
      </c>
      <c r="M24" s="96">
        <v>20</v>
      </c>
      <c r="N24" s="96" t="str">
        <f t="shared" si="1"/>
        <v>Eksjö Energi AB</v>
      </c>
      <c r="P24" s="121">
        <f t="shared" si="2"/>
        <v>0</v>
      </c>
      <c r="Q24" s="81" t="str">
        <f t="shared" si="0"/>
        <v/>
      </c>
      <c r="R24" s="96">
        <v>20</v>
      </c>
      <c r="S24" s="96" t="str">
        <f t="shared" si="3"/>
        <v/>
      </c>
    </row>
    <row r="25" spans="1:19" ht="15" customHeight="1" x14ac:dyDescent="0.35">
      <c r="A25" s="96">
        <v>21</v>
      </c>
      <c r="B25" s="96" t="s">
        <v>27</v>
      </c>
      <c r="C25" s="96" t="s">
        <v>29</v>
      </c>
      <c r="D25" s="96">
        <v>9.3184799999999998E-2</v>
      </c>
      <c r="E25" s="96">
        <v>5.5412299999999997</v>
      </c>
      <c r="F25" s="96">
        <v>10.947900000000001</v>
      </c>
      <c r="G25" s="96">
        <v>0</v>
      </c>
      <c r="J25" s="96">
        <v>3</v>
      </c>
      <c r="M25" s="96">
        <v>21</v>
      </c>
      <c r="N25" s="96" t="str">
        <f t="shared" si="1"/>
        <v>Emmaboda Energi och Miljö AB</v>
      </c>
      <c r="P25" s="121">
        <f t="shared" si="2"/>
        <v>0</v>
      </c>
      <c r="Q25" s="81" t="str">
        <f t="shared" si="0"/>
        <v/>
      </c>
      <c r="R25" s="96">
        <v>21</v>
      </c>
      <c r="S25" s="96" t="str">
        <f t="shared" si="3"/>
        <v/>
      </c>
    </row>
    <row r="26" spans="1:19" ht="15" customHeight="1" x14ac:dyDescent="0.35">
      <c r="A26" s="96">
        <v>22</v>
      </c>
      <c r="B26" s="96" t="s">
        <v>27</v>
      </c>
      <c r="C26" s="96" t="s">
        <v>30</v>
      </c>
      <c r="D26" s="96">
        <v>7.72809E-2</v>
      </c>
      <c r="E26" s="96">
        <v>4.1430100000000003</v>
      </c>
      <c r="F26" s="96">
        <v>7.12941</v>
      </c>
      <c r="G26" s="96">
        <v>0</v>
      </c>
      <c r="J26" s="96">
        <v>3</v>
      </c>
      <c r="M26" s="96">
        <v>22</v>
      </c>
      <c r="N26" s="96" t="str">
        <f t="shared" si="1"/>
        <v>Ena Energi AB</v>
      </c>
      <c r="P26" s="121">
        <f t="shared" si="2"/>
        <v>0</v>
      </c>
      <c r="Q26" s="81" t="str">
        <f t="shared" si="0"/>
        <v/>
      </c>
      <c r="R26" s="96">
        <v>22</v>
      </c>
      <c r="S26" s="96" t="str">
        <f t="shared" si="3"/>
        <v/>
      </c>
    </row>
    <row r="27" spans="1:19" ht="15" customHeight="1" x14ac:dyDescent="0.35">
      <c r="A27" s="96">
        <v>23</v>
      </c>
      <c r="B27" s="96" t="s">
        <v>27</v>
      </c>
      <c r="C27" s="96" t="s">
        <v>31</v>
      </c>
      <c r="D27" s="96">
        <v>0.18503800000000001</v>
      </c>
      <c r="E27" s="96">
        <v>4.8684799999999999</v>
      </c>
      <c r="F27" s="96">
        <v>18.296199999999999</v>
      </c>
      <c r="G27" s="96">
        <v>0</v>
      </c>
      <c r="J27" s="96">
        <v>3</v>
      </c>
      <c r="M27" s="96">
        <v>23</v>
      </c>
      <c r="N27" s="96" t="str">
        <f t="shared" si="1"/>
        <v>Eskilstuna Energi &amp; Miljö AB</v>
      </c>
      <c r="P27" s="121">
        <f t="shared" si="2"/>
        <v>0</v>
      </c>
      <c r="Q27" s="81" t="str">
        <f t="shared" si="0"/>
        <v/>
      </c>
      <c r="R27" s="96">
        <v>23</v>
      </c>
      <c r="S27" s="96" t="str">
        <f t="shared" si="3"/>
        <v/>
      </c>
    </row>
    <row r="28" spans="1:19" ht="15" customHeight="1" x14ac:dyDescent="0.35">
      <c r="A28" s="96">
        <v>24</v>
      </c>
      <c r="B28" s="96" t="s">
        <v>27</v>
      </c>
      <c r="C28" s="96" t="s">
        <v>32</v>
      </c>
      <c r="D28" s="96">
        <v>0.21751599999999999</v>
      </c>
      <c r="E28" s="96">
        <v>5.8246799999999999</v>
      </c>
      <c r="F28" s="96">
        <v>22.236999999999998</v>
      </c>
      <c r="G28" s="96">
        <v>0</v>
      </c>
      <c r="J28" s="96">
        <v>3</v>
      </c>
      <c r="M28" s="96">
        <v>24</v>
      </c>
      <c r="N28" s="96" t="str">
        <f t="shared" si="1"/>
        <v>Falkenberg Energi AB</v>
      </c>
      <c r="P28" s="121">
        <f t="shared" si="2"/>
        <v>0</v>
      </c>
      <c r="Q28" s="81" t="str">
        <f t="shared" si="0"/>
        <v/>
      </c>
      <c r="R28" s="96">
        <v>24</v>
      </c>
      <c r="S28" s="96" t="str">
        <f t="shared" si="3"/>
        <v/>
      </c>
    </row>
    <row r="29" spans="1:19" ht="15" customHeight="1" x14ac:dyDescent="0.35">
      <c r="A29" s="96">
        <v>25</v>
      </c>
      <c r="B29" s="96" t="s">
        <v>33</v>
      </c>
      <c r="C29" s="96" t="s">
        <v>34</v>
      </c>
      <c r="D29" s="96">
        <v>5.4131199999999997E-2</v>
      </c>
      <c r="E29" s="96">
        <v>4.2294</v>
      </c>
      <c r="F29" s="96">
        <v>7.4071999999999996</v>
      </c>
      <c r="G29" s="96">
        <v>1.57624E-5</v>
      </c>
      <c r="J29" s="96">
        <v>4</v>
      </c>
      <c r="M29" s="96">
        <v>25</v>
      </c>
      <c r="N29" s="96" t="str">
        <f t="shared" si="1"/>
        <v>Falu Energi &amp; Vatten AB</v>
      </c>
      <c r="P29" s="121">
        <f t="shared" si="2"/>
        <v>0</v>
      </c>
      <c r="Q29" s="81" t="str">
        <f t="shared" si="0"/>
        <v/>
      </c>
      <c r="R29" s="96">
        <v>25</v>
      </c>
      <c r="S29" s="96" t="str">
        <f t="shared" si="3"/>
        <v/>
      </c>
    </row>
    <row r="30" spans="1:19" ht="15" customHeight="1" x14ac:dyDescent="0.35">
      <c r="A30" s="96">
        <v>26</v>
      </c>
      <c r="B30" s="96" t="s">
        <v>35</v>
      </c>
      <c r="C30" s="96" t="s">
        <v>36</v>
      </c>
      <c r="D30" s="96">
        <v>4.5001899999999997E-2</v>
      </c>
      <c r="E30" s="96">
        <v>6.2747999999999999</v>
      </c>
      <c r="F30" s="96">
        <v>8.4706100000000006</v>
      </c>
      <c r="G30" s="96">
        <v>4.0106999999999999E-3</v>
      </c>
      <c r="J30" s="96">
        <v>5</v>
      </c>
      <c r="M30" s="96">
        <v>26</v>
      </c>
      <c r="N30" s="96" t="str">
        <f t="shared" si="1"/>
        <v>Finspångs Tekniska Verk AB</v>
      </c>
      <c r="P30" s="121">
        <f t="shared" si="2"/>
        <v>0</v>
      </c>
      <c r="Q30" s="81" t="str">
        <f t="shared" si="0"/>
        <v/>
      </c>
      <c r="R30" s="96">
        <v>26</v>
      </c>
      <c r="S30" s="96" t="str">
        <f t="shared" si="3"/>
        <v/>
      </c>
    </row>
    <row r="31" spans="1:19" ht="15" customHeight="1" x14ac:dyDescent="0.35">
      <c r="A31" s="96">
        <v>27</v>
      </c>
      <c r="B31" s="96" t="s">
        <v>35</v>
      </c>
      <c r="C31" s="96" t="s">
        <v>38</v>
      </c>
      <c r="D31" s="96">
        <v>5.8940399999999997E-2</v>
      </c>
      <c r="E31" s="96">
        <v>9.8770100000000003</v>
      </c>
      <c r="F31" s="96">
        <v>8.8268699999999995</v>
      </c>
      <c r="G31" s="96">
        <v>1.52672E-2</v>
      </c>
      <c r="J31" s="96">
        <v>5</v>
      </c>
      <c r="M31" s="96">
        <v>27</v>
      </c>
      <c r="N31" s="96" t="str">
        <f t="shared" si="1"/>
        <v>Gislaved Energi AB</v>
      </c>
      <c r="P31" s="121">
        <f t="shared" si="2"/>
        <v>0</v>
      </c>
      <c r="Q31" s="81" t="str">
        <f t="shared" si="0"/>
        <v/>
      </c>
      <c r="R31" s="96">
        <v>27</v>
      </c>
      <c r="S31" s="96" t="str">
        <f t="shared" si="3"/>
        <v/>
      </c>
    </row>
    <row r="32" spans="1:19" ht="15" customHeight="1" x14ac:dyDescent="0.35">
      <c r="A32" s="96">
        <v>28</v>
      </c>
      <c r="B32" s="96" t="s">
        <v>35</v>
      </c>
      <c r="C32" s="96" t="s">
        <v>39</v>
      </c>
      <c r="D32" s="96">
        <v>3.77954E-2</v>
      </c>
      <c r="E32" s="96">
        <v>4.8839399999999999</v>
      </c>
      <c r="F32" s="96">
        <v>8.0731300000000008</v>
      </c>
      <c r="G32" s="96">
        <v>9.0415899999999997E-4</v>
      </c>
      <c r="J32" s="96">
        <v>5</v>
      </c>
      <c r="M32" s="96">
        <v>28</v>
      </c>
      <c r="N32" s="96" t="str">
        <f t="shared" si="1"/>
        <v>Gotlands Energi AB</v>
      </c>
      <c r="P32" s="121">
        <f t="shared" si="2"/>
        <v>0</v>
      </c>
      <c r="Q32" s="81" t="str">
        <f t="shared" si="0"/>
        <v/>
      </c>
      <c r="R32" s="96">
        <v>28</v>
      </c>
      <c r="S32" s="96" t="str">
        <f t="shared" si="3"/>
        <v/>
      </c>
    </row>
    <row r="33" spans="1:19" ht="15" customHeight="1" x14ac:dyDescent="0.35">
      <c r="A33" s="96">
        <v>29</v>
      </c>
      <c r="B33" s="96" t="s">
        <v>40</v>
      </c>
      <c r="C33" s="96" t="s">
        <v>41</v>
      </c>
      <c r="D33" s="96">
        <v>8.0970899999999998E-2</v>
      </c>
      <c r="E33" s="96">
        <v>5.7619600000000002</v>
      </c>
      <c r="F33" s="96">
        <v>11.4099</v>
      </c>
      <c r="G33" s="96">
        <v>0</v>
      </c>
      <c r="J33" s="96">
        <v>6</v>
      </c>
      <c r="M33" s="96">
        <v>29</v>
      </c>
      <c r="N33" s="96" t="str">
        <f t="shared" si="1"/>
        <v>Gällivare Energi AB</v>
      </c>
      <c r="P33" s="121">
        <f t="shared" si="2"/>
        <v>0</v>
      </c>
      <c r="Q33" s="81" t="str">
        <f t="shared" si="0"/>
        <v/>
      </c>
      <c r="R33" s="96">
        <v>29</v>
      </c>
      <c r="S33" s="96" t="str">
        <f t="shared" si="3"/>
        <v/>
      </c>
    </row>
    <row r="34" spans="1:19" ht="15" customHeight="1" x14ac:dyDescent="0.35">
      <c r="A34" s="96">
        <v>30</v>
      </c>
      <c r="B34" s="96" t="s">
        <v>42</v>
      </c>
      <c r="C34" s="96" t="s">
        <v>43</v>
      </c>
      <c r="D34" s="96">
        <v>0.149725</v>
      </c>
      <c r="E34" s="96">
        <v>28.992599999999999</v>
      </c>
      <c r="F34" s="96">
        <v>11.3896</v>
      </c>
      <c r="G34" s="96">
        <v>1.5640599999999999E-3</v>
      </c>
      <c r="J34" s="96">
        <v>7</v>
      </c>
      <c r="M34" s="96">
        <v>30</v>
      </c>
      <c r="N34" s="96" t="str">
        <f t="shared" si="1"/>
        <v>Gävle Energi AB</v>
      </c>
      <c r="P34" s="121">
        <f t="shared" si="2"/>
        <v>0</v>
      </c>
      <c r="Q34" s="81" t="str">
        <f t="shared" si="0"/>
        <v/>
      </c>
      <c r="R34" s="96">
        <v>30</v>
      </c>
      <c r="S34" s="96" t="str">
        <f t="shared" si="3"/>
        <v/>
      </c>
    </row>
    <row r="35" spans="1:19" ht="15" customHeight="1" x14ac:dyDescent="0.35">
      <c r="A35" s="96">
        <v>31</v>
      </c>
      <c r="B35" s="96" t="s">
        <v>44</v>
      </c>
      <c r="C35" s="96" t="s">
        <v>45</v>
      </c>
      <c r="D35" s="96">
        <v>0.107387</v>
      </c>
      <c r="E35" s="96">
        <v>12.6576</v>
      </c>
      <c r="F35" s="96">
        <v>8.0113800000000008</v>
      </c>
      <c r="G35" s="96">
        <v>2.6309599999999999E-2</v>
      </c>
      <c r="J35" s="96">
        <v>8</v>
      </c>
      <c r="M35" s="96">
        <v>31</v>
      </c>
      <c r="N35" s="96" t="str">
        <f t="shared" si="1"/>
        <v>Göteborg Energi AB</v>
      </c>
      <c r="P35" s="121">
        <f t="shared" si="2"/>
        <v>0</v>
      </c>
      <c r="Q35" s="81" t="str">
        <f t="shared" si="0"/>
        <v/>
      </c>
      <c r="R35" s="96">
        <v>31</v>
      </c>
      <c r="S35" s="96" t="str">
        <f t="shared" si="3"/>
        <v/>
      </c>
    </row>
    <row r="36" spans="1:19" ht="15" customHeight="1" x14ac:dyDescent="0.35">
      <c r="A36" s="96">
        <v>32</v>
      </c>
      <c r="B36" s="96" t="s">
        <v>46</v>
      </c>
      <c r="C36" s="96" t="s">
        <v>47</v>
      </c>
      <c r="D36" s="96">
        <v>2.7021300000000002E-2</v>
      </c>
      <c r="E36" s="96">
        <v>3.1489400000000001</v>
      </c>
      <c r="F36" s="96">
        <v>1.2766</v>
      </c>
      <c r="G36" s="96">
        <v>8.6505200000000001E-3</v>
      </c>
      <c r="J36" s="96">
        <v>9</v>
      </c>
      <c r="M36" s="96">
        <v>32</v>
      </c>
      <c r="N36" s="96" t="str">
        <f t="shared" si="1"/>
        <v>Götene Vatten &amp; Värme AB</v>
      </c>
      <c r="P36" s="121">
        <f t="shared" si="2"/>
        <v>0</v>
      </c>
      <c r="Q36" s="81" t="str">
        <f t="shared" si="0"/>
        <v/>
      </c>
      <c r="R36" s="96">
        <v>32</v>
      </c>
      <c r="S36" s="96" t="str">
        <f t="shared" si="3"/>
        <v/>
      </c>
    </row>
    <row r="37" spans="1:19" ht="15" customHeight="1" x14ac:dyDescent="0.35">
      <c r="A37" s="96">
        <v>33</v>
      </c>
      <c r="B37" s="96" t="s">
        <v>48</v>
      </c>
      <c r="C37" s="96" t="s">
        <v>49</v>
      </c>
      <c r="D37" s="96">
        <v>5.0708799999999998E-2</v>
      </c>
      <c r="E37" s="96">
        <v>146.917</v>
      </c>
      <c r="F37" s="96">
        <v>3.44638</v>
      </c>
      <c r="G37" s="96">
        <v>5.2102199999999998E-3</v>
      </c>
      <c r="J37" s="96">
        <v>10</v>
      </c>
      <c r="M37" s="96">
        <v>33</v>
      </c>
      <c r="N37" s="96" t="str">
        <f t="shared" si="1"/>
        <v>Habo Energi AB</v>
      </c>
      <c r="P37" s="121">
        <f t="shared" si="2"/>
        <v>0</v>
      </c>
      <c r="Q37" s="81" t="str">
        <f t="shared" si="0"/>
        <v/>
      </c>
      <c r="R37" s="96">
        <v>33</v>
      </c>
      <c r="S37" s="96" t="str">
        <f t="shared" si="3"/>
        <v/>
      </c>
    </row>
    <row r="38" spans="1:19" ht="15" customHeight="1" x14ac:dyDescent="0.35">
      <c r="A38" s="96">
        <v>34</v>
      </c>
      <c r="B38" s="96" t="s">
        <v>50</v>
      </c>
      <c r="C38" s="96" t="s">
        <v>51</v>
      </c>
      <c r="D38" s="96">
        <v>0.16614599999999999</v>
      </c>
      <c r="E38" s="96">
        <v>28.666399999999999</v>
      </c>
      <c r="F38" s="96">
        <v>10.371499999999999</v>
      </c>
      <c r="G38" s="96">
        <v>6.2633099999999997E-2</v>
      </c>
      <c r="J38" s="96">
        <v>11</v>
      </c>
      <c r="M38" s="96">
        <v>34</v>
      </c>
      <c r="N38" s="96" t="str">
        <f t="shared" si="1"/>
        <v>Hagfors Energi</v>
      </c>
      <c r="P38" s="121">
        <f t="shared" si="2"/>
        <v>0</v>
      </c>
      <c r="Q38" s="81" t="str">
        <f t="shared" si="0"/>
        <v/>
      </c>
      <c r="R38" s="96">
        <v>34</v>
      </c>
      <c r="S38" s="96" t="str">
        <f t="shared" si="3"/>
        <v/>
      </c>
    </row>
    <row r="39" spans="1:19" ht="15" customHeight="1" x14ac:dyDescent="0.35">
      <c r="A39" s="96">
        <v>35</v>
      </c>
      <c r="B39" s="96" t="s">
        <v>50</v>
      </c>
      <c r="C39" s="96" t="s">
        <v>52</v>
      </c>
      <c r="D39" s="96">
        <v>0.124292</v>
      </c>
      <c r="E39" s="96">
        <v>117.194</v>
      </c>
      <c r="F39" s="96">
        <v>4.0547399999999998</v>
      </c>
      <c r="G39" s="96">
        <v>1.9553500000000001E-2</v>
      </c>
      <c r="J39" s="96">
        <v>11</v>
      </c>
      <c r="M39" s="96">
        <v>35</v>
      </c>
      <c r="N39" s="96" t="str">
        <f t="shared" si="1"/>
        <v>Halmstads Energi och Miljö AB</v>
      </c>
      <c r="P39" s="121">
        <f t="shared" si="2"/>
        <v>0</v>
      </c>
      <c r="Q39" s="81" t="str">
        <f t="shared" si="0"/>
        <v/>
      </c>
      <c r="R39" s="96">
        <v>35</v>
      </c>
      <c r="S39" s="96" t="str">
        <f t="shared" si="3"/>
        <v/>
      </c>
    </row>
    <row r="40" spans="1:19" ht="15" customHeight="1" x14ac:dyDescent="0.35">
      <c r="A40" s="96">
        <v>36</v>
      </c>
      <c r="B40" s="96" t="s">
        <v>50</v>
      </c>
      <c r="C40" s="96" t="s">
        <v>53</v>
      </c>
      <c r="D40" s="96">
        <v>7.9906199999999997E-2</v>
      </c>
      <c r="E40" s="96">
        <v>7.9600900000000001</v>
      </c>
      <c r="F40" s="96">
        <v>8.7394099999999995</v>
      </c>
      <c r="G40" s="96">
        <v>8.7611100000000008E-3</v>
      </c>
      <c r="J40" s="96">
        <v>11</v>
      </c>
      <c r="M40" s="96">
        <v>36</v>
      </c>
      <c r="N40" s="96" t="str">
        <f t="shared" si="1"/>
        <v>Hammarö Energi AB</v>
      </c>
      <c r="P40" s="121">
        <f t="shared" si="2"/>
        <v>0</v>
      </c>
      <c r="Q40" s="81" t="str">
        <f t="shared" si="0"/>
        <v/>
      </c>
      <c r="R40" s="96">
        <v>36</v>
      </c>
      <c r="S40" s="96" t="str">
        <f t="shared" si="3"/>
        <v/>
      </c>
    </row>
    <row r="41" spans="1:19" ht="15" customHeight="1" x14ac:dyDescent="0.35">
      <c r="A41" s="96">
        <v>37</v>
      </c>
      <c r="B41" s="96" t="s">
        <v>50</v>
      </c>
      <c r="C41" s="96" t="s">
        <v>54</v>
      </c>
      <c r="D41" s="96">
        <v>0.206454</v>
      </c>
      <c r="E41" s="96">
        <v>6.1338100000000004</v>
      </c>
      <c r="F41" s="96">
        <v>21.468299999999999</v>
      </c>
      <c r="G41" s="96">
        <v>0</v>
      </c>
      <c r="J41" s="96">
        <v>11</v>
      </c>
      <c r="M41" s="96">
        <v>37</v>
      </c>
      <c r="N41" s="96" t="str">
        <f t="shared" si="1"/>
        <v>Haparanda Värmeverk AB</v>
      </c>
      <c r="P41" s="121">
        <f t="shared" si="2"/>
        <v>0</v>
      </c>
      <c r="Q41" s="81" t="str">
        <f t="shared" si="0"/>
        <v/>
      </c>
      <c r="R41" s="96">
        <v>37</v>
      </c>
      <c r="S41" s="96" t="str">
        <f t="shared" si="3"/>
        <v/>
      </c>
    </row>
    <row r="42" spans="1:19" ht="15" customHeight="1" x14ac:dyDescent="0.35">
      <c r="A42" s="96">
        <v>38</v>
      </c>
      <c r="B42" s="96" t="s">
        <v>55</v>
      </c>
      <c r="C42" s="96" t="s">
        <v>56</v>
      </c>
      <c r="D42" s="96">
        <v>6.4364400000000002E-2</v>
      </c>
      <c r="E42" s="96">
        <v>4.0566800000000001</v>
      </c>
      <c r="F42" s="96">
        <v>7.12364</v>
      </c>
      <c r="G42" s="96">
        <v>2.7004200000000001E-4</v>
      </c>
      <c r="J42" s="96">
        <v>12</v>
      </c>
      <c r="M42" s="96">
        <v>38</v>
      </c>
      <c r="N42" s="96" t="str">
        <f t="shared" si="1"/>
        <v>Hedemora Energi AB</v>
      </c>
      <c r="P42" s="121">
        <f t="shared" si="2"/>
        <v>0</v>
      </c>
      <c r="Q42" s="81" t="str">
        <f t="shared" si="0"/>
        <v/>
      </c>
      <c r="R42" s="96">
        <v>38</v>
      </c>
      <c r="S42" s="96" t="str">
        <f t="shared" si="3"/>
        <v/>
      </c>
    </row>
    <row r="43" spans="1:19" ht="15" customHeight="1" x14ac:dyDescent="0.35">
      <c r="A43" s="96">
        <v>39</v>
      </c>
      <c r="B43" s="96" t="s">
        <v>55</v>
      </c>
      <c r="C43" s="96" t="s">
        <v>57</v>
      </c>
      <c r="D43" s="96">
        <v>7.8950000000000006E-2</v>
      </c>
      <c r="E43" s="96">
        <v>7.06</v>
      </c>
      <c r="F43" s="96">
        <v>8.8783300000000001</v>
      </c>
      <c r="G43" s="96">
        <v>6.0684900000000002E-3</v>
      </c>
      <c r="J43" s="96">
        <v>12</v>
      </c>
      <c r="M43" s="96">
        <v>39</v>
      </c>
      <c r="N43" s="96" t="str">
        <f t="shared" si="1"/>
        <v>Hjo Energi AB</v>
      </c>
      <c r="P43" s="121">
        <f t="shared" si="2"/>
        <v>0</v>
      </c>
      <c r="Q43" s="81" t="str">
        <f t="shared" si="0"/>
        <v/>
      </c>
      <c r="R43" s="96">
        <v>39</v>
      </c>
      <c r="S43" s="96" t="str">
        <f t="shared" si="3"/>
        <v/>
      </c>
    </row>
    <row r="44" spans="1:19" ht="15" customHeight="1" x14ac:dyDescent="0.35">
      <c r="A44" s="96">
        <v>40</v>
      </c>
      <c r="B44" s="96" t="s">
        <v>58</v>
      </c>
      <c r="C44" s="96" t="s">
        <v>59</v>
      </c>
      <c r="D44" s="96">
        <v>7.2953100000000007E-2</v>
      </c>
      <c r="E44" s="96">
        <v>79.051400000000001</v>
      </c>
      <c r="F44" s="96">
        <v>5.5203699999999998</v>
      </c>
      <c r="G44" s="96">
        <v>1.8724600000000001E-2</v>
      </c>
      <c r="J44" s="96">
        <v>13</v>
      </c>
      <c r="M44" s="96">
        <v>40</v>
      </c>
      <c r="N44" s="96" t="str">
        <f t="shared" si="1"/>
        <v>Härnösand Energi &amp; Miljö AB</v>
      </c>
      <c r="P44" s="121">
        <f t="shared" si="2"/>
        <v>0</v>
      </c>
      <c r="Q44" s="81" t="str">
        <f t="shared" si="0"/>
        <v/>
      </c>
      <c r="R44" s="96">
        <v>40</v>
      </c>
      <c r="S44" s="96" t="str">
        <f t="shared" si="3"/>
        <v/>
      </c>
    </row>
    <row r="45" spans="1:19" ht="15" customHeight="1" x14ac:dyDescent="0.35">
      <c r="A45" s="96">
        <v>41</v>
      </c>
      <c r="B45" s="96" t="s">
        <v>58</v>
      </c>
      <c r="C45" s="96" t="s">
        <v>60</v>
      </c>
      <c r="D45" s="96">
        <v>0.170374</v>
      </c>
      <c r="E45" s="96">
        <v>6.2624300000000002</v>
      </c>
      <c r="F45" s="96">
        <v>21.433900000000001</v>
      </c>
      <c r="G45" s="96">
        <v>3.4536099999999998E-4</v>
      </c>
      <c r="J45" s="96">
        <v>13</v>
      </c>
      <c r="M45" s="96">
        <v>41</v>
      </c>
      <c r="N45" s="96" t="str">
        <f t="shared" si="1"/>
        <v>Hässleholm Miljö AB</v>
      </c>
      <c r="P45" s="121">
        <f t="shared" si="2"/>
        <v>0</v>
      </c>
      <c r="Q45" s="81" t="str">
        <f t="shared" si="0"/>
        <v/>
      </c>
      <c r="R45" s="96">
        <v>41</v>
      </c>
      <c r="S45" s="96" t="str">
        <f t="shared" si="3"/>
        <v/>
      </c>
    </row>
    <row r="46" spans="1:19" ht="15" customHeight="1" x14ac:dyDescent="0.35">
      <c r="A46" s="96">
        <v>42</v>
      </c>
      <c r="B46" s="96" t="s">
        <v>58</v>
      </c>
      <c r="C46" s="96" t="s">
        <v>61</v>
      </c>
      <c r="D46" s="96">
        <v>0.25524599999999997</v>
      </c>
      <c r="E46" s="96">
        <v>6.8388799999999996</v>
      </c>
      <c r="F46" s="96">
        <v>23.841000000000001</v>
      </c>
      <c r="G46" s="96">
        <v>5.8850000000000001E-5</v>
      </c>
      <c r="J46" s="96">
        <v>13</v>
      </c>
      <c r="M46" s="96">
        <v>42</v>
      </c>
      <c r="N46" s="96" t="str">
        <f t="shared" si="1"/>
        <v>Höganäs Energi AB</v>
      </c>
      <c r="P46" s="121">
        <f t="shared" si="2"/>
        <v>0</v>
      </c>
      <c r="Q46" s="81" t="str">
        <f t="shared" si="0"/>
        <v/>
      </c>
      <c r="R46" s="96">
        <v>42</v>
      </c>
      <c r="S46" s="96" t="str">
        <f t="shared" si="3"/>
        <v/>
      </c>
    </row>
    <row r="47" spans="1:19" ht="15" customHeight="1" x14ac:dyDescent="0.35">
      <c r="A47" s="96">
        <v>43</v>
      </c>
      <c r="B47" s="96" t="s">
        <v>62</v>
      </c>
      <c r="C47" s="96" t="s">
        <v>63</v>
      </c>
      <c r="D47" s="96">
        <v>0.138653</v>
      </c>
      <c r="E47" s="96">
        <v>51.838200000000001</v>
      </c>
      <c r="F47" s="96">
        <v>5.5346099999999998</v>
      </c>
      <c r="G47" s="96">
        <v>2.3067399999999998E-2</v>
      </c>
      <c r="J47" s="96">
        <v>14</v>
      </c>
      <c r="M47" s="96">
        <v>43</v>
      </c>
      <c r="N47" s="96" t="str">
        <f t="shared" si="1"/>
        <v>Jokkmokks Värmeverk AB</v>
      </c>
      <c r="P47" s="121">
        <f t="shared" si="2"/>
        <v>0</v>
      </c>
      <c r="Q47" s="81" t="str">
        <f t="shared" si="0"/>
        <v/>
      </c>
      <c r="R47" s="96">
        <v>43</v>
      </c>
      <c r="S47" s="96" t="str">
        <f t="shared" si="3"/>
        <v/>
      </c>
    </row>
    <row r="48" spans="1:19" ht="15" customHeight="1" x14ac:dyDescent="0.35">
      <c r="A48" s="96">
        <v>44</v>
      </c>
      <c r="B48" s="96" t="s">
        <v>62</v>
      </c>
      <c r="C48" s="96" t="s">
        <v>64</v>
      </c>
      <c r="D48" s="96">
        <v>2.2373799999999999E-2</v>
      </c>
      <c r="E48" s="96">
        <v>2.9831799999999999</v>
      </c>
      <c r="F48" s="96">
        <v>5.0329600000000001</v>
      </c>
      <c r="G48" s="96">
        <v>0</v>
      </c>
      <c r="J48" s="96">
        <v>14</v>
      </c>
      <c r="M48" s="96">
        <v>44</v>
      </c>
      <c r="N48" s="96" t="str">
        <f t="shared" si="1"/>
        <v>Jämtkraft AB</v>
      </c>
      <c r="P48" s="121">
        <f t="shared" si="2"/>
        <v>0</v>
      </c>
      <c r="Q48" s="81" t="str">
        <f t="shared" si="0"/>
        <v/>
      </c>
      <c r="R48" s="96">
        <v>44</v>
      </c>
      <c r="S48" s="96" t="str">
        <f t="shared" si="3"/>
        <v/>
      </c>
    </row>
    <row r="49" spans="1:19" ht="15" customHeight="1" x14ac:dyDescent="0.35">
      <c r="A49" s="96">
        <v>45</v>
      </c>
      <c r="B49" s="96" t="s">
        <v>67</v>
      </c>
      <c r="C49" s="96" t="s">
        <v>68</v>
      </c>
      <c r="D49" s="96">
        <v>0.41852200000000001</v>
      </c>
      <c r="E49" s="96">
        <v>67.607799999999997</v>
      </c>
      <c r="F49" s="96">
        <v>8.8447200000000006</v>
      </c>
      <c r="G49" s="96">
        <v>7.93238E-2</v>
      </c>
      <c r="J49" s="96">
        <v>15</v>
      </c>
      <c r="M49" s="96">
        <v>45</v>
      </c>
      <c r="N49" s="96" t="str">
        <f t="shared" si="1"/>
        <v>Jämtlands Värme AB</v>
      </c>
      <c r="P49" s="121">
        <f t="shared" si="2"/>
        <v>0</v>
      </c>
      <c r="Q49" s="81" t="str">
        <f t="shared" si="0"/>
        <v/>
      </c>
      <c r="R49" s="96">
        <v>45</v>
      </c>
      <c r="S49" s="96" t="str">
        <f t="shared" si="3"/>
        <v/>
      </c>
    </row>
    <row r="50" spans="1:19" ht="15" customHeight="1" x14ac:dyDescent="0.35">
      <c r="A50" s="96">
        <v>46</v>
      </c>
      <c r="B50" s="96" t="s">
        <v>69</v>
      </c>
      <c r="C50" s="96" t="s">
        <v>70</v>
      </c>
      <c r="D50" s="96">
        <v>9.8100300000000001E-2</v>
      </c>
      <c r="E50" s="96">
        <v>15.9389</v>
      </c>
      <c r="F50" s="96">
        <v>11.460699999999999</v>
      </c>
      <c r="G50" s="96">
        <v>2.2563400000000001E-2</v>
      </c>
      <c r="J50" s="96">
        <v>16</v>
      </c>
      <c r="M50" s="96">
        <v>46</v>
      </c>
      <c r="N50" s="96" t="str">
        <f t="shared" si="1"/>
        <v>Jönköping Energi AB</v>
      </c>
      <c r="P50" s="121">
        <f t="shared" si="2"/>
        <v>0</v>
      </c>
      <c r="Q50" s="81" t="str">
        <f t="shared" si="0"/>
        <v/>
      </c>
      <c r="R50" s="96">
        <v>46</v>
      </c>
      <c r="S50" s="96" t="str">
        <f t="shared" si="3"/>
        <v/>
      </c>
    </row>
    <row r="51" spans="1:19" ht="15" customHeight="1" x14ac:dyDescent="0.35">
      <c r="A51" s="96">
        <v>47</v>
      </c>
      <c r="B51" s="96" t="s">
        <v>69</v>
      </c>
      <c r="C51" s="96" t="s">
        <v>71</v>
      </c>
      <c r="D51" s="96">
        <v>3.9079900000000001E-2</v>
      </c>
      <c r="E51" s="96">
        <v>3.78762</v>
      </c>
      <c r="F51" s="96">
        <v>5.9356</v>
      </c>
      <c r="G51" s="96">
        <v>2.3243199999999999E-3</v>
      </c>
      <c r="J51" s="96">
        <v>16</v>
      </c>
      <c r="M51" s="96">
        <v>47</v>
      </c>
      <c r="N51" s="96" t="str">
        <f t="shared" si="1"/>
        <v>Kalmar Energi Värme AB</v>
      </c>
      <c r="P51" s="121">
        <f t="shared" si="2"/>
        <v>0</v>
      </c>
      <c r="Q51" s="81" t="str">
        <f t="shared" si="0"/>
        <v/>
      </c>
      <c r="R51" s="96">
        <v>47</v>
      </c>
      <c r="S51" s="96" t="str">
        <f t="shared" si="3"/>
        <v/>
      </c>
    </row>
    <row r="52" spans="1:19" ht="15" customHeight="1" x14ac:dyDescent="0.35">
      <c r="A52" s="96">
        <v>48</v>
      </c>
      <c r="B52" s="96" t="s">
        <v>72</v>
      </c>
      <c r="C52" s="96" t="s">
        <v>73</v>
      </c>
      <c r="D52" s="96">
        <v>7.2236999999999996E-2</v>
      </c>
      <c r="E52" s="96">
        <v>4.7837699999999996</v>
      </c>
      <c r="F52" s="96">
        <v>9.7373200000000004</v>
      </c>
      <c r="G52" s="96">
        <v>0</v>
      </c>
      <c r="J52" s="96">
        <v>17</v>
      </c>
      <c r="M52" s="96">
        <v>48</v>
      </c>
      <c r="N52" s="96" t="str">
        <f t="shared" si="1"/>
        <v>Karlsborgs Värme AB</v>
      </c>
      <c r="P52" s="121">
        <f t="shared" si="2"/>
        <v>0</v>
      </c>
      <c r="Q52" s="81" t="str">
        <f t="shared" si="0"/>
        <v/>
      </c>
      <c r="R52" s="96">
        <v>48</v>
      </c>
      <c r="S52" s="96" t="str">
        <f t="shared" si="3"/>
        <v/>
      </c>
    </row>
    <row r="53" spans="1:19" ht="15" customHeight="1" x14ac:dyDescent="0.35">
      <c r="A53" s="96">
        <v>49</v>
      </c>
      <c r="B53" s="96" t="s">
        <v>72</v>
      </c>
      <c r="C53" s="96" t="s">
        <v>74</v>
      </c>
      <c r="D53" s="96">
        <v>0.20968600000000001</v>
      </c>
      <c r="E53" s="96">
        <v>9.2525499999999994</v>
      </c>
      <c r="F53" s="96">
        <v>21.017499999999998</v>
      </c>
      <c r="G53" s="96">
        <v>8.1417599999999996E-3</v>
      </c>
      <c r="J53" s="96">
        <v>17</v>
      </c>
      <c r="M53" s="96">
        <v>49</v>
      </c>
      <c r="N53" s="96" t="str">
        <f t="shared" si="1"/>
        <v>Karlshamn Energi AB</v>
      </c>
      <c r="P53" s="121">
        <f t="shared" si="2"/>
        <v>0</v>
      </c>
      <c r="Q53" s="81" t="str">
        <f t="shared" si="0"/>
        <v/>
      </c>
      <c r="R53" s="96">
        <v>49</v>
      </c>
      <c r="S53" s="96" t="str">
        <f t="shared" si="3"/>
        <v/>
      </c>
    </row>
    <row r="54" spans="1:19" ht="15" customHeight="1" x14ac:dyDescent="0.35">
      <c r="A54" s="96">
        <v>50</v>
      </c>
      <c r="B54" s="96" t="s">
        <v>72</v>
      </c>
      <c r="C54" s="96" t="s">
        <v>75</v>
      </c>
      <c r="D54" s="96">
        <v>0.244897</v>
      </c>
      <c r="E54" s="96">
        <v>16.247499999999999</v>
      </c>
      <c r="F54" s="96">
        <v>22.492899999999999</v>
      </c>
      <c r="G54" s="96">
        <v>2.3232699999999998E-2</v>
      </c>
      <c r="J54" s="96">
        <v>17</v>
      </c>
      <c r="M54" s="96">
        <v>50</v>
      </c>
      <c r="N54" s="96" t="str">
        <f t="shared" si="1"/>
        <v>Karlskoga Kraftvärmeverk AB</v>
      </c>
      <c r="P54" s="121">
        <f t="shared" si="2"/>
        <v>0</v>
      </c>
      <c r="Q54" s="81" t="str">
        <f t="shared" si="0"/>
        <v/>
      </c>
      <c r="R54" s="96">
        <v>50</v>
      </c>
      <c r="S54" s="96" t="str">
        <f t="shared" si="3"/>
        <v/>
      </c>
    </row>
    <row r="55" spans="1:19" ht="15" customHeight="1" x14ac:dyDescent="0.35">
      <c r="A55" s="96">
        <v>51</v>
      </c>
      <c r="B55" s="96" t="s">
        <v>76</v>
      </c>
      <c r="C55" s="96" t="s">
        <v>77</v>
      </c>
      <c r="D55" s="96">
        <v>8.3601200000000001E-2</v>
      </c>
      <c r="E55" s="96">
        <v>13.3973</v>
      </c>
      <c r="F55" s="96">
        <v>8.5863099999999992</v>
      </c>
      <c r="G55" s="96">
        <v>2.6460899999999999E-2</v>
      </c>
      <c r="J55" s="96">
        <v>18</v>
      </c>
      <c r="M55" s="96">
        <v>51</v>
      </c>
      <c r="N55" s="96" t="str">
        <f t="shared" si="1"/>
        <v>Karlstads Energi AB</v>
      </c>
      <c r="P55" s="121">
        <f t="shared" si="2"/>
        <v>0</v>
      </c>
      <c r="Q55" s="81" t="str">
        <f t="shared" si="0"/>
        <v/>
      </c>
      <c r="R55" s="96">
        <v>51</v>
      </c>
      <c r="S55" s="96" t="str">
        <f t="shared" si="3"/>
        <v/>
      </c>
    </row>
    <row r="56" spans="1:19" ht="15" customHeight="1" x14ac:dyDescent="0.35">
      <c r="A56" s="96">
        <v>52</v>
      </c>
      <c r="B56" s="96" t="s">
        <v>76</v>
      </c>
      <c r="C56" s="96" t="s">
        <v>78</v>
      </c>
      <c r="D56" s="96">
        <v>3.5793899999999997E-2</v>
      </c>
      <c r="E56" s="96">
        <v>111.773</v>
      </c>
      <c r="F56" s="96">
        <v>2.1737600000000001</v>
      </c>
      <c r="G56" s="96">
        <v>4.0441700000000001E-4</v>
      </c>
      <c r="J56" s="96">
        <v>18</v>
      </c>
      <c r="M56" s="96">
        <v>52</v>
      </c>
      <c r="N56" s="96" t="str">
        <f t="shared" si="1"/>
        <v>Kils Energi AB</v>
      </c>
      <c r="P56" s="121">
        <f t="shared" si="2"/>
        <v>0</v>
      </c>
      <c r="Q56" s="81" t="str">
        <f t="shared" si="0"/>
        <v/>
      </c>
      <c r="R56" s="96">
        <v>52</v>
      </c>
      <c r="S56" s="96" t="str">
        <f t="shared" si="3"/>
        <v/>
      </c>
    </row>
    <row r="57" spans="1:19" ht="15" customHeight="1" x14ac:dyDescent="0.35">
      <c r="A57" s="96">
        <v>53</v>
      </c>
      <c r="B57" s="96" t="s">
        <v>76</v>
      </c>
      <c r="C57" s="96" t="s">
        <v>80</v>
      </c>
      <c r="D57" s="96">
        <v>2.8583299999999999E-2</v>
      </c>
      <c r="E57" s="96">
        <v>0</v>
      </c>
      <c r="F57" s="96">
        <v>0</v>
      </c>
      <c r="G57" s="96">
        <v>0</v>
      </c>
      <c r="J57" s="96">
        <v>18</v>
      </c>
      <c r="M57" s="96">
        <v>53</v>
      </c>
      <c r="N57" s="96" t="str">
        <f t="shared" si="1"/>
        <v>Kiruna Kraft AB</v>
      </c>
      <c r="P57" s="121">
        <f t="shared" si="2"/>
        <v>0</v>
      </c>
      <c r="Q57" s="81" t="str">
        <f t="shared" si="0"/>
        <v/>
      </c>
      <c r="R57" s="96">
        <v>53</v>
      </c>
      <c r="S57" s="96" t="str">
        <f t="shared" si="3"/>
        <v/>
      </c>
    </row>
    <row r="58" spans="1:19" ht="15" customHeight="1" x14ac:dyDescent="0.35">
      <c r="A58" s="96">
        <v>54</v>
      </c>
      <c r="B58" s="96" t="s">
        <v>76</v>
      </c>
      <c r="C58" s="96" t="s">
        <v>81</v>
      </c>
      <c r="D58" s="96">
        <v>2.0999999999999999E-3</v>
      </c>
      <c r="E58" s="96">
        <v>0</v>
      </c>
      <c r="F58" s="96">
        <v>0</v>
      </c>
      <c r="G58" s="96">
        <v>0</v>
      </c>
      <c r="J58" s="96">
        <v>18</v>
      </c>
      <c r="M58" s="96">
        <v>54</v>
      </c>
      <c r="N58" s="96" t="str">
        <f t="shared" si="1"/>
        <v>Kraftringen Energi AB (publ)</v>
      </c>
      <c r="P58" s="121">
        <f t="shared" si="2"/>
        <v>0</v>
      </c>
      <c r="Q58" s="81" t="str">
        <f t="shared" si="0"/>
        <v/>
      </c>
      <c r="R58" s="96">
        <v>54</v>
      </c>
      <c r="S58" s="96" t="str">
        <f t="shared" si="3"/>
        <v/>
      </c>
    </row>
    <row r="59" spans="1:19" ht="15" customHeight="1" x14ac:dyDescent="0.35">
      <c r="A59" s="96">
        <v>55</v>
      </c>
      <c r="B59" s="96" t="s">
        <v>76</v>
      </c>
      <c r="C59" s="96" t="s">
        <v>82</v>
      </c>
      <c r="D59" s="96">
        <v>7.3688500000000004E-2</v>
      </c>
      <c r="E59" s="96">
        <v>115.247</v>
      </c>
      <c r="F59" s="96">
        <v>4.2350899999999996</v>
      </c>
      <c r="G59" s="96">
        <v>2.59087E-2</v>
      </c>
      <c r="J59" s="96">
        <v>18</v>
      </c>
      <c r="M59" s="96">
        <v>55</v>
      </c>
      <c r="N59" s="96" t="str">
        <f t="shared" si="1"/>
        <v>Kungälv Energi AB</v>
      </c>
      <c r="P59" s="121">
        <f t="shared" si="2"/>
        <v>0</v>
      </c>
      <c r="Q59" s="81" t="str">
        <f t="shared" si="0"/>
        <v/>
      </c>
      <c r="R59" s="96">
        <v>55</v>
      </c>
      <c r="S59" s="96" t="str">
        <f t="shared" si="3"/>
        <v/>
      </c>
    </row>
    <row r="60" spans="1:19" ht="15" customHeight="1" x14ac:dyDescent="0.35">
      <c r="A60" s="96">
        <v>56</v>
      </c>
      <c r="B60" s="96" t="s">
        <v>76</v>
      </c>
      <c r="C60" s="96" t="s">
        <v>86</v>
      </c>
      <c r="D60" s="96">
        <v>6.6343299999999994E-2</v>
      </c>
      <c r="E60" s="96">
        <v>1.04582</v>
      </c>
      <c r="F60" s="96">
        <v>9.6183800000000002</v>
      </c>
      <c r="G60" s="96">
        <v>0</v>
      </c>
      <c r="J60" s="96">
        <v>18</v>
      </c>
      <c r="M60" s="96">
        <v>56</v>
      </c>
      <c r="N60" s="96" t="str">
        <f t="shared" si="1"/>
        <v>Landskrona Energi AB</v>
      </c>
      <c r="P60" s="121">
        <f t="shared" si="2"/>
        <v>0</v>
      </c>
      <c r="Q60" s="81" t="str">
        <f t="shared" si="0"/>
        <v/>
      </c>
      <c r="R60" s="96">
        <v>56</v>
      </c>
      <c r="S60" s="96" t="str">
        <f t="shared" si="3"/>
        <v/>
      </c>
    </row>
    <row r="61" spans="1:19" ht="15" customHeight="1" x14ac:dyDescent="0.35">
      <c r="A61" s="96">
        <v>57</v>
      </c>
      <c r="B61" s="96" t="s">
        <v>76</v>
      </c>
      <c r="C61" s="96" t="s">
        <v>88</v>
      </c>
      <c r="D61" s="96">
        <v>9.2757800000000001E-2</v>
      </c>
      <c r="E61" s="96">
        <v>154.45400000000001</v>
      </c>
      <c r="F61" s="96">
        <v>4.2240000000000002</v>
      </c>
      <c r="G61" s="96">
        <v>4.0431000000000002E-2</v>
      </c>
      <c r="J61" s="96">
        <v>18</v>
      </c>
      <c r="M61" s="96">
        <v>57</v>
      </c>
      <c r="N61" s="96" t="str">
        <f t="shared" si="1"/>
        <v>Laxå Värme AB</v>
      </c>
      <c r="P61" s="121">
        <f t="shared" si="2"/>
        <v>0</v>
      </c>
      <c r="Q61" s="81" t="str">
        <f t="shared" si="0"/>
        <v/>
      </c>
      <c r="R61" s="96">
        <v>57</v>
      </c>
      <c r="S61" s="96" t="str">
        <f t="shared" si="3"/>
        <v/>
      </c>
    </row>
    <row r="62" spans="1:19" ht="15" customHeight="1" x14ac:dyDescent="0.35">
      <c r="A62" s="96">
        <v>58</v>
      </c>
      <c r="B62" s="96" t="s">
        <v>76</v>
      </c>
      <c r="C62" s="96" t="s">
        <v>89</v>
      </c>
      <c r="D62" s="96">
        <v>7.1632900000000001E-3</v>
      </c>
      <c r="E62" s="96">
        <v>0.126582</v>
      </c>
      <c r="F62" s="96">
        <v>0.50632900000000003</v>
      </c>
      <c r="G62" s="96">
        <v>0</v>
      </c>
      <c r="J62" s="96">
        <v>18</v>
      </c>
      <c r="M62" s="96">
        <v>58</v>
      </c>
      <c r="N62" s="96" t="str">
        <f t="shared" si="1"/>
        <v>Lerum Fjärrvärme AB</v>
      </c>
      <c r="P62" s="121">
        <f t="shared" si="2"/>
        <v>0</v>
      </c>
      <c r="Q62" s="81" t="str">
        <f t="shared" si="0"/>
        <v/>
      </c>
      <c r="R62" s="96">
        <v>58</v>
      </c>
      <c r="S62" s="96" t="str">
        <f t="shared" si="3"/>
        <v/>
      </c>
    </row>
    <row r="63" spans="1:19" ht="15" customHeight="1" x14ac:dyDescent="0.35">
      <c r="A63" s="96">
        <v>59</v>
      </c>
      <c r="B63" s="96" t="s">
        <v>76</v>
      </c>
      <c r="C63" s="96" t="s">
        <v>90</v>
      </c>
      <c r="D63" s="96">
        <v>0.49491200000000002</v>
      </c>
      <c r="E63" s="96">
        <v>0.16176499999999999</v>
      </c>
      <c r="F63" s="96">
        <v>1.26471</v>
      </c>
      <c r="G63" s="96">
        <v>0</v>
      </c>
      <c r="J63" s="96">
        <v>18</v>
      </c>
      <c r="M63" s="96">
        <v>59</v>
      </c>
      <c r="N63" s="96" t="str">
        <f t="shared" si="1"/>
        <v>LEVA i Lysekil AB</v>
      </c>
      <c r="P63" s="121">
        <f t="shared" si="2"/>
        <v>0</v>
      </c>
      <c r="Q63" s="81" t="str">
        <f t="shared" si="0"/>
        <v/>
      </c>
      <c r="R63" s="96">
        <v>59</v>
      </c>
      <c r="S63" s="96" t="str">
        <f t="shared" si="3"/>
        <v/>
      </c>
    </row>
    <row r="64" spans="1:19" ht="15" customHeight="1" x14ac:dyDescent="0.35">
      <c r="A64" s="96">
        <v>60</v>
      </c>
      <c r="B64" s="96" t="s">
        <v>76</v>
      </c>
      <c r="C64" s="96" t="s">
        <v>807</v>
      </c>
      <c r="D64" s="96">
        <v>0.12212099999999999</v>
      </c>
      <c r="E64" s="96">
        <v>20.2087</v>
      </c>
      <c r="F64" s="96">
        <v>11.474</v>
      </c>
      <c r="G64" s="96">
        <v>4.27125E-2</v>
      </c>
      <c r="J64" s="96">
        <v>18</v>
      </c>
      <c r="M64" s="96">
        <v>60</v>
      </c>
      <c r="N64" s="96" t="str">
        <f t="shared" si="1"/>
        <v>Lidköping Energi AB</v>
      </c>
      <c r="P64" s="121">
        <f t="shared" si="2"/>
        <v>0</v>
      </c>
      <c r="Q64" s="81" t="str">
        <f t="shared" si="0"/>
        <v/>
      </c>
      <c r="R64" s="96">
        <v>60</v>
      </c>
      <c r="S64" s="96" t="str">
        <f t="shared" si="3"/>
        <v/>
      </c>
    </row>
    <row r="65" spans="1:19" ht="15" customHeight="1" x14ac:dyDescent="0.35">
      <c r="A65" s="96">
        <v>61</v>
      </c>
      <c r="B65" s="96" t="s">
        <v>76</v>
      </c>
      <c r="C65" s="96" t="s">
        <v>92</v>
      </c>
      <c r="D65" s="96">
        <v>3.4918200000000003E-2</v>
      </c>
      <c r="E65" s="96">
        <v>2.9142800000000002</v>
      </c>
      <c r="F65" s="96">
        <v>5.4183599999999998</v>
      </c>
      <c r="G65" s="96">
        <v>1.4224500000000001E-5</v>
      </c>
      <c r="J65" s="96">
        <v>18</v>
      </c>
      <c r="M65" s="96">
        <v>61</v>
      </c>
      <c r="N65" s="96" t="str">
        <f t="shared" si="1"/>
        <v>Lilla Edets Fjärrvärme AB</v>
      </c>
      <c r="P65" s="121">
        <f t="shared" si="2"/>
        <v>0</v>
      </c>
      <c r="Q65" s="81" t="str">
        <f t="shared" si="0"/>
        <v/>
      </c>
      <c r="R65" s="96">
        <v>61</v>
      </c>
      <c r="S65" s="96" t="str">
        <f t="shared" si="3"/>
        <v/>
      </c>
    </row>
    <row r="66" spans="1:19" ht="15" customHeight="1" x14ac:dyDescent="0.35">
      <c r="A66" s="96">
        <v>62</v>
      </c>
      <c r="B66" s="96" t="s">
        <v>76</v>
      </c>
      <c r="C66" s="96" t="s">
        <v>93</v>
      </c>
      <c r="D66" s="96">
        <v>2.8777799999999999E-2</v>
      </c>
      <c r="E66" s="96">
        <v>0</v>
      </c>
      <c r="F66" s="96">
        <v>0</v>
      </c>
      <c r="G66" s="96">
        <v>0</v>
      </c>
      <c r="J66" s="96">
        <v>18</v>
      </c>
      <c r="M66" s="96">
        <v>62</v>
      </c>
      <c r="N66" s="96" t="str">
        <f t="shared" si="1"/>
        <v>Linde Energi AB</v>
      </c>
      <c r="P66" s="121">
        <f t="shared" si="2"/>
        <v>0</v>
      </c>
      <c r="Q66" s="81" t="str">
        <f t="shared" si="0"/>
        <v/>
      </c>
      <c r="R66" s="96">
        <v>62</v>
      </c>
      <c r="S66" s="96" t="str">
        <f t="shared" si="3"/>
        <v/>
      </c>
    </row>
    <row r="67" spans="1:19" ht="15" customHeight="1" x14ac:dyDescent="0.35">
      <c r="A67" s="96">
        <v>63</v>
      </c>
      <c r="B67" s="96" t="s">
        <v>76</v>
      </c>
      <c r="C67" s="96" t="s">
        <v>95</v>
      </c>
      <c r="D67" s="96">
        <v>0.130415</v>
      </c>
      <c r="E67" s="96">
        <v>50.426099999999998</v>
      </c>
      <c r="F67" s="96">
        <v>5.5702800000000003</v>
      </c>
      <c r="G67" s="96">
        <v>5.3395999999999999E-2</v>
      </c>
      <c r="J67" s="96">
        <v>18</v>
      </c>
      <c r="M67" s="96">
        <v>63</v>
      </c>
      <c r="N67" s="96" t="str">
        <f t="shared" si="1"/>
        <v>Ljungby Energi AB</v>
      </c>
      <c r="P67" s="121">
        <f t="shared" si="2"/>
        <v>0</v>
      </c>
      <c r="Q67" s="81" t="str">
        <f t="shared" si="0"/>
        <v/>
      </c>
      <c r="R67" s="96">
        <v>63</v>
      </c>
      <c r="S67" s="96" t="str">
        <f t="shared" si="3"/>
        <v/>
      </c>
    </row>
    <row r="68" spans="1:19" ht="15" customHeight="1" x14ac:dyDescent="0.35">
      <c r="A68" s="96">
        <v>64</v>
      </c>
      <c r="B68" s="96" t="s">
        <v>76</v>
      </c>
      <c r="C68" s="96" t="s">
        <v>96</v>
      </c>
      <c r="D68" s="96">
        <v>3.1910399999999998E-2</v>
      </c>
      <c r="E68" s="96">
        <v>3.9257</v>
      </c>
      <c r="F68" s="96">
        <v>6.8699700000000004</v>
      </c>
      <c r="G68" s="96">
        <v>0</v>
      </c>
      <c r="J68" s="96">
        <v>18</v>
      </c>
      <c r="M68" s="96">
        <v>64</v>
      </c>
      <c r="N68" s="96" t="str">
        <f t="shared" si="1"/>
        <v>Ljusdal Energi AB</v>
      </c>
      <c r="P68" s="121">
        <f t="shared" si="2"/>
        <v>0</v>
      </c>
      <c r="Q68" s="81" t="str">
        <f t="shared" si="0"/>
        <v/>
      </c>
      <c r="R68" s="96">
        <v>64</v>
      </c>
      <c r="S68" s="96" t="str">
        <f t="shared" si="3"/>
        <v/>
      </c>
    </row>
    <row r="69" spans="1:19" ht="15" customHeight="1" x14ac:dyDescent="0.35">
      <c r="A69" s="96">
        <v>65</v>
      </c>
      <c r="B69" s="96" t="s">
        <v>76</v>
      </c>
      <c r="C69" s="96" t="s">
        <v>97</v>
      </c>
      <c r="D69" s="96">
        <v>5.19248E-2</v>
      </c>
      <c r="E69" s="96">
        <v>5.6947400000000004</v>
      </c>
      <c r="F69" s="96">
        <v>8.3052600000000005</v>
      </c>
      <c r="G69" s="96">
        <v>5.36193E-3</v>
      </c>
      <c r="J69" s="96">
        <v>18</v>
      </c>
      <c r="M69" s="96">
        <v>65</v>
      </c>
      <c r="N69" s="96" t="str">
        <f t="shared" si="1"/>
        <v>Luleå Energi AB</v>
      </c>
      <c r="P69" s="121">
        <f t="shared" si="2"/>
        <v>0</v>
      </c>
      <c r="Q69" s="81" t="str">
        <f t="shared" ref="Q69:Q132" si="4">IF(B69=$R$2,C69,"")</f>
        <v/>
      </c>
      <c r="R69" s="96">
        <v>65</v>
      </c>
      <c r="S69" s="96" t="str">
        <f t="shared" si="3"/>
        <v/>
      </c>
    </row>
    <row r="70" spans="1:19" ht="15" customHeight="1" x14ac:dyDescent="0.35">
      <c r="A70" s="96">
        <v>66</v>
      </c>
      <c r="B70" s="96" t="s">
        <v>98</v>
      </c>
      <c r="C70" s="96" t="s">
        <v>98</v>
      </c>
      <c r="D70" s="96">
        <v>0.27768900000000002</v>
      </c>
      <c r="E70" s="96">
        <v>232.00800000000001</v>
      </c>
      <c r="F70" s="96">
        <v>6.9264400000000004</v>
      </c>
      <c r="G70" s="96">
        <v>0.11064400000000001</v>
      </c>
      <c r="J70" s="96">
        <v>19</v>
      </c>
      <c r="M70" s="96">
        <v>66</v>
      </c>
      <c r="N70" s="96" t="str">
        <f t="shared" ref="N70:N133" si="5">IFERROR(INDEX($B$4:$J$487,MATCH(M70,$J$4:$J$487,0),1),"")</f>
        <v>Malung-Sälens kommun</v>
      </c>
      <c r="P70" s="121">
        <f t="shared" ref="P70:P133" si="6">IF(Q70="",P69,P69+1)</f>
        <v>0</v>
      </c>
      <c r="Q70" s="81" t="str">
        <f t="shared" si="4"/>
        <v/>
      </c>
      <c r="R70" s="96">
        <v>66</v>
      </c>
      <c r="S70" s="96" t="str">
        <f t="shared" ref="S70:S133" si="7">IFERROR(INDEX($P$4:$Q$468,MATCH(R70,$P$4:$P$468,0),2),"")</f>
        <v/>
      </c>
    </row>
    <row r="71" spans="1:19" ht="15" customHeight="1" x14ac:dyDescent="0.35">
      <c r="A71" s="96">
        <v>67</v>
      </c>
      <c r="B71" s="96" t="s">
        <v>99</v>
      </c>
      <c r="C71" s="96" t="s">
        <v>100</v>
      </c>
      <c r="D71" s="96">
        <v>0.12028700000000001</v>
      </c>
      <c r="E71" s="96">
        <v>164.12799999999999</v>
      </c>
      <c r="F71" s="96">
        <v>5.6986600000000003</v>
      </c>
      <c r="G71" s="96">
        <v>0</v>
      </c>
      <c r="J71" s="96">
        <v>20</v>
      </c>
      <c r="M71" s="96">
        <v>67</v>
      </c>
      <c r="N71" s="96" t="str">
        <f t="shared" si="5"/>
        <v>Marks Energi AB</v>
      </c>
      <c r="P71" s="121">
        <f t="shared" si="6"/>
        <v>0</v>
      </c>
      <c r="Q71" s="81" t="str">
        <f t="shared" si="4"/>
        <v/>
      </c>
      <c r="R71" s="96">
        <v>67</v>
      </c>
      <c r="S71" s="96" t="str">
        <f t="shared" si="7"/>
        <v/>
      </c>
    </row>
    <row r="72" spans="1:19" ht="15" customHeight="1" x14ac:dyDescent="0.35">
      <c r="A72" s="96">
        <v>68</v>
      </c>
      <c r="B72" s="96" t="s">
        <v>99</v>
      </c>
      <c r="C72" s="96" t="s">
        <v>101</v>
      </c>
      <c r="D72" s="96">
        <v>0.140426</v>
      </c>
      <c r="E72" s="96">
        <v>6.4029299999999996</v>
      </c>
      <c r="F72" s="96">
        <v>11.25</v>
      </c>
      <c r="G72" s="96">
        <v>0</v>
      </c>
      <c r="J72" s="96">
        <v>20</v>
      </c>
      <c r="M72" s="96">
        <v>68</v>
      </c>
      <c r="N72" s="96" t="str">
        <f t="shared" si="5"/>
        <v>Mjölby-Svartådalen Energi AB</v>
      </c>
      <c r="P72" s="121">
        <f t="shared" si="6"/>
        <v>0</v>
      </c>
      <c r="Q72" s="81" t="str">
        <f t="shared" si="4"/>
        <v/>
      </c>
      <c r="R72" s="96">
        <v>68</v>
      </c>
      <c r="S72" s="96" t="str">
        <f t="shared" si="7"/>
        <v/>
      </c>
    </row>
    <row r="73" spans="1:19" ht="15" customHeight="1" x14ac:dyDescent="0.35">
      <c r="A73" s="96">
        <v>69</v>
      </c>
      <c r="B73" s="96" t="s">
        <v>99</v>
      </c>
      <c r="C73" s="96" t="s">
        <v>102</v>
      </c>
      <c r="D73" s="96">
        <v>0.106345</v>
      </c>
      <c r="E73" s="96">
        <v>6.37852</v>
      </c>
      <c r="F73" s="96">
        <v>11.181699999999999</v>
      </c>
      <c r="G73" s="96">
        <v>0</v>
      </c>
      <c r="J73" s="96">
        <v>20</v>
      </c>
      <c r="M73" s="96">
        <v>69</v>
      </c>
      <c r="N73" s="96" t="str">
        <f t="shared" si="5"/>
        <v>Mälarenergi AB</v>
      </c>
      <c r="P73" s="121">
        <f t="shared" si="6"/>
        <v>0</v>
      </c>
      <c r="Q73" s="81" t="str">
        <f t="shared" si="4"/>
        <v/>
      </c>
      <c r="R73" s="96">
        <v>69</v>
      </c>
      <c r="S73" s="96" t="str">
        <f t="shared" si="7"/>
        <v/>
      </c>
    </row>
    <row r="74" spans="1:19" ht="15" customHeight="1" x14ac:dyDescent="0.35">
      <c r="A74" s="96">
        <v>70</v>
      </c>
      <c r="B74" s="96" t="s">
        <v>103</v>
      </c>
      <c r="C74" s="96" t="s">
        <v>104</v>
      </c>
      <c r="D74" s="96">
        <v>7.8240400000000002E-2</v>
      </c>
      <c r="E74" s="96">
        <v>6.9803600000000001</v>
      </c>
      <c r="F74" s="96">
        <v>8.8392300000000006</v>
      </c>
      <c r="G74" s="96">
        <v>6.2201000000000001E-3</v>
      </c>
      <c r="J74" s="96">
        <v>21</v>
      </c>
      <c r="M74" s="96">
        <v>70</v>
      </c>
      <c r="N74" s="96" t="str">
        <f t="shared" si="5"/>
        <v>Mölndal Energi AB</v>
      </c>
      <c r="P74" s="121">
        <f t="shared" si="6"/>
        <v>0</v>
      </c>
      <c r="Q74" s="81" t="str">
        <f t="shared" si="4"/>
        <v/>
      </c>
      <c r="R74" s="96">
        <v>70</v>
      </c>
      <c r="S74" s="96" t="str">
        <f t="shared" si="7"/>
        <v/>
      </c>
    </row>
    <row r="75" spans="1:19" ht="15" customHeight="1" x14ac:dyDescent="0.35">
      <c r="A75" s="96">
        <v>71</v>
      </c>
      <c r="B75" s="96" t="s">
        <v>105</v>
      </c>
      <c r="C75" s="96" t="s">
        <v>106</v>
      </c>
      <c r="D75" s="96">
        <v>0.106402</v>
      </c>
      <c r="E75" s="96">
        <v>12.542199999999999</v>
      </c>
      <c r="F75" s="96">
        <v>7.9678699999999996</v>
      </c>
      <c r="G75" s="96">
        <v>2.4853400000000001E-2</v>
      </c>
      <c r="J75" s="96">
        <v>22</v>
      </c>
      <c r="M75" s="96">
        <v>71</v>
      </c>
      <c r="N75" s="96" t="str">
        <f t="shared" si="5"/>
        <v>Nevel AB</v>
      </c>
      <c r="P75" s="121">
        <f t="shared" si="6"/>
        <v>0</v>
      </c>
      <c r="Q75" s="81" t="str">
        <f t="shared" si="4"/>
        <v/>
      </c>
      <c r="R75" s="96">
        <v>71</v>
      </c>
      <c r="S75" s="96" t="str">
        <f t="shared" si="7"/>
        <v/>
      </c>
    </row>
    <row r="76" spans="1:19" ht="15" customHeight="1" x14ac:dyDescent="0.35">
      <c r="A76" s="96">
        <v>72</v>
      </c>
      <c r="B76" s="96" t="s">
        <v>107</v>
      </c>
      <c r="C76" s="96" t="s">
        <v>108</v>
      </c>
      <c r="D76" s="96">
        <v>4.72751E-2</v>
      </c>
      <c r="E76" s="96">
        <v>9.3939699999999995</v>
      </c>
      <c r="F76" s="96">
        <v>6.1710500000000001</v>
      </c>
      <c r="G76" s="96">
        <v>1.7062299999999999E-2</v>
      </c>
      <c r="J76" s="96">
        <v>23</v>
      </c>
      <c r="M76" s="96">
        <v>72</v>
      </c>
      <c r="N76" s="96" t="str">
        <f t="shared" si="5"/>
        <v>Njudung Energi Sävsjö AB</v>
      </c>
      <c r="P76" s="121">
        <f t="shared" si="6"/>
        <v>0</v>
      </c>
      <c r="Q76" s="81" t="str">
        <f t="shared" si="4"/>
        <v/>
      </c>
      <c r="R76" s="96">
        <v>72</v>
      </c>
      <c r="S76" s="96" t="str">
        <f t="shared" si="7"/>
        <v/>
      </c>
    </row>
    <row r="77" spans="1:19" ht="15" customHeight="1" x14ac:dyDescent="0.35">
      <c r="A77" s="96">
        <v>73</v>
      </c>
      <c r="B77" s="96" t="s">
        <v>107</v>
      </c>
      <c r="C77" s="96" t="s">
        <v>109</v>
      </c>
      <c r="D77" s="96">
        <v>0.277893</v>
      </c>
      <c r="E77" s="96">
        <v>40.674500000000002</v>
      </c>
      <c r="F77" s="96">
        <v>19.587</v>
      </c>
      <c r="G77" s="96">
        <v>9.7586599999999996E-2</v>
      </c>
      <c r="J77" s="96">
        <v>23</v>
      </c>
      <c r="M77" s="96">
        <v>73</v>
      </c>
      <c r="N77" s="96" t="str">
        <f t="shared" si="5"/>
        <v>Njudung Energi Vetlanda AB</v>
      </c>
      <c r="P77" s="121">
        <f t="shared" si="6"/>
        <v>0</v>
      </c>
      <c r="Q77" s="81" t="str">
        <f t="shared" si="4"/>
        <v/>
      </c>
      <c r="R77" s="96">
        <v>73</v>
      </c>
      <c r="S77" s="96" t="str">
        <f t="shared" si="7"/>
        <v/>
      </c>
    </row>
    <row r="78" spans="1:19" ht="15" customHeight="1" x14ac:dyDescent="0.35">
      <c r="A78" s="96">
        <v>74</v>
      </c>
      <c r="B78" s="96" t="s">
        <v>107</v>
      </c>
      <c r="C78" s="96" t="s">
        <v>110</v>
      </c>
      <c r="D78" s="96">
        <v>0.12918099999999999</v>
      </c>
      <c r="E78" s="96">
        <v>5.0351600000000003</v>
      </c>
      <c r="F78" s="96">
        <v>15.7918</v>
      </c>
      <c r="G78" s="96">
        <v>0</v>
      </c>
      <c r="J78" s="96">
        <v>23</v>
      </c>
      <c r="M78" s="96">
        <v>74</v>
      </c>
      <c r="N78" s="96" t="str">
        <f t="shared" si="5"/>
        <v>Norrenergi AB</v>
      </c>
      <c r="P78" s="121">
        <f t="shared" si="6"/>
        <v>0</v>
      </c>
      <c r="Q78" s="81" t="str">
        <f t="shared" si="4"/>
        <v/>
      </c>
      <c r="R78" s="96">
        <v>74</v>
      </c>
      <c r="S78" s="96" t="str">
        <f t="shared" si="7"/>
        <v/>
      </c>
    </row>
    <row r="79" spans="1:19" ht="15" customHeight="1" x14ac:dyDescent="0.35">
      <c r="A79" s="96">
        <v>75</v>
      </c>
      <c r="B79" s="96" t="s">
        <v>111</v>
      </c>
      <c r="C79" s="96" t="s">
        <v>112</v>
      </c>
      <c r="D79" s="96">
        <v>6.8178000000000002E-2</v>
      </c>
      <c r="E79" s="96">
        <v>4.9005700000000001</v>
      </c>
      <c r="F79" s="96">
        <v>9.1071299999999997</v>
      </c>
      <c r="G79" s="96">
        <v>1.84816E-4</v>
      </c>
      <c r="J79" s="96">
        <v>24</v>
      </c>
      <c r="M79" s="96">
        <v>75</v>
      </c>
      <c r="N79" s="96" t="str">
        <f t="shared" si="5"/>
        <v>Norrtälje Energi AB</v>
      </c>
      <c r="P79" s="121">
        <f t="shared" si="6"/>
        <v>0</v>
      </c>
      <c r="Q79" s="81" t="str">
        <f t="shared" si="4"/>
        <v/>
      </c>
      <c r="R79" s="96">
        <v>75</v>
      </c>
      <c r="S79" s="96" t="str">
        <f t="shared" si="7"/>
        <v/>
      </c>
    </row>
    <row r="80" spans="1:19" ht="15" customHeight="1" x14ac:dyDescent="0.35">
      <c r="A80" s="96">
        <v>76</v>
      </c>
      <c r="B80" s="96" t="s">
        <v>111</v>
      </c>
      <c r="C80" s="96" t="s">
        <v>113</v>
      </c>
      <c r="D80" s="96">
        <v>0.18889</v>
      </c>
      <c r="E80" s="96">
        <v>13.7902</v>
      </c>
      <c r="F80" s="96">
        <v>17.732500000000002</v>
      </c>
      <c r="G80" s="96">
        <v>2.62989E-2</v>
      </c>
      <c r="J80" s="96">
        <v>24</v>
      </c>
      <c r="M80" s="96">
        <v>76</v>
      </c>
      <c r="N80" s="96" t="str">
        <f t="shared" si="5"/>
        <v>Nybro Energi AB</v>
      </c>
      <c r="P80" s="121">
        <f t="shared" si="6"/>
        <v>0</v>
      </c>
      <c r="Q80" s="81" t="str">
        <f t="shared" si="4"/>
        <v/>
      </c>
      <c r="R80" s="96">
        <v>76</v>
      </c>
      <c r="S80" s="96" t="str">
        <f t="shared" si="7"/>
        <v/>
      </c>
    </row>
    <row r="81" spans="1:19" ht="15" customHeight="1" x14ac:dyDescent="0.35">
      <c r="A81" s="96">
        <v>77</v>
      </c>
      <c r="B81" s="96" t="s">
        <v>111</v>
      </c>
      <c r="C81" s="96" t="s">
        <v>114</v>
      </c>
      <c r="D81" s="96">
        <v>0.19883000000000001</v>
      </c>
      <c r="E81" s="96">
        <v>15.1479</v>
      </c>
      <c r="F81" s="96">
        <v>18.056000000000001</v>
      </c>
      <c r="G81" s="96">
        <v>3.1149400000000001E-2</v>
      </c>
      <c r="J81" s="96">
        <v>24</v>
      </c>
      <c r="M81" s="96">
        <v>77</v>
      </c>
      <c r="N81" s="96" t="str">
        <f t="shared" si="5"/>
        <v>Nässjö Affärsverk AB</v>
      </c>
      <c r="P81" s="121">
        <f t="shared" si="6"/>
        <v>0</v>
      </c>
      <c r="Q81" s="81" t="str">
        <f t="shared" si="4"/>
        <v/>
      </c>
      <c r="R81" s="96">
        <v>77</v>
      </c>
      <c r="S81" s="96" t="str">
        <f t="shared" si="7"/>
        <v/>
      </c>
    </row>
    <row r="82" spans="1:19" ht="15" customHeight="1" x14ac:dyDescent="0.35">
      <c r="A82" s="96">
        <v>78</v>
      </c>
      <c r="B82" s="96" t="s">
        <v>115</v>
      </c>
      <c r="C82" s="96" t="s">
        <v>116</v>
      </c>
      <c r="D82" s="96">
        <v>0.16484399999999999</v>
      </c>
      <c r="E82" s="96">
        <v>5.2315800000000001</v>
      </c>
      <c r="F82" s="96">
        <v>18.310500000000001</v>
      </c>
      <c r="G82" s="96">
        <v>0</v>
      </c>
      <c r="J82" s="96">
        <v>25</v>
      </c>
      <c r="M82" s="96">
        <v>78</v>
      </c>
      <c r="N82" s="96" t="str">
        <f t="shared" si="5"/>
        <v>Olofströms Kraft AB</v>
      </c>
      <c r="P82" s="121">
        <f t="shared" si="6"/>
        <v>0</v>
      </c>
      <c r="Q82" s="81" t="str">
        <f t="shared" si="4"/>
        <v/>
      </c>
      <c r="R82" s="96">
        <v>78</v>
      </c>
      <c r="S82" s="96" t="str">
        <f t="shared" si="7"/>
        <v/>
      </c>
    </row>
    <row r="83" spans="1:19" ht="15" customHeight="1" x14ac:dyDescent="0.35">
      <c r="A83" s="96">
        <v>79</v>
      </c>
      <c r="B83" s="96" t="s">
        <v>115</v>
      </c>
      <c r="C83" s="96" t="s">
        <v>117</v>
      </c>
      <c r="D83" s="96">
        <v>5.6664699999999998E-2</v>
      </c>
      <c r="E83" s="96">
        <v>9.3258500000000009</v>
      </c>
      <c r="F83" s="96">
        <v>5.4332500000000001</v>
      </c>
      <c r="G83" s="96">
        <v>2.4422699999999999E-2</v>
      </c>
      <c r="J83" s="96">
        <v>25</v>
      </c>
      <c r="M83" s="96">
        <v>79</v>
      </c>
      <c r="N83" s="96" t="str">
        <f t="shared" si="5"/>
        <v>Oskarshamn Energi AB</v>
      </c>
      <c r="P83" s="121">
        <f t="shared" si="6"/>
        <v>0</v>
      </c>
      <c r="Q83" s="81" t="str">
        <f t="shared" si="4"/>
        <v/>
      </c>
      <c r="R83" s="96">
        <v>79</v>
      </c>
      <c r="S83" s="96" t="str">
        <f t="shared" si="7"/>
        <v/>
      </c>
    </row>
    <row r="84" spans="1:19" ht="15" customHeight="1" x14ac:dyDescent="0.35">
      <c r="A84" s="96">
        <v>80</v>
      </c>
      <c r="B84" s="96" t="s">
        <v>115</v>
      </c>
      <c r="C84" s="96" t="s">
        <v>118</v>
      </c>
      <c r="D84" s="96">
        <v>0.155972</v>
      </c>
      <c r="E84" s="96">
        <v>4.9751200000000004</v>
      </c>
      <c r="F84" s="96">
        <v>17.4129</v>
      </c>
      <c r="G84" s="96">
        <v>0</v>
      </c>
      <c r="J84" s="96">
        <v>25</v>
      </c>
      <c r="M84" s="96">
        <v>80</v>
      </c>
      <c r="N84" s="96" t="str">
        <f t="shared" si="5"/>
        <v>Oxelö Energi AB</v>
      </c>
      <c r="P84" s="121">
        <f t="shared" si="6"/>
        <v>0</v>
      </c>
      <c r="Q84" s="81" t="str">
        <f t="shared" si="4"/>
        <v/>
      </c>
      <c r="R84" s="96">
        <v>80</v>
      </c>
      <c r="S84" s="96" t="str">
        <f t="shared" si="7"/>
        <v/>
      </c>
    </row>
    <row r="85" spans="1:19" ht="15" customHeight="1" x14ac:dyDescent="0.35">
      <c r="A85" s="96">
        <v>81</v>
      </c>
      <c r="B85" s="96" t="s">
        <v>115</v>
      </c>
      <c r="C85" s="96" t="s">
        <v>119</v>
      </c>
      <c r="D85" s="96">
        <v>0.27393200000000001</v>
      </c>
      <c r="E85" s="96">
        <v>5.2463300000000004</v>
      </c>
      <c r="F85" s="96">
        <v>27.8157</v>
      </c>
      <c r="G85" s="96">
        <v>0</v>
      </c>
      <c r="J85" s="96">
        <v>25</v>
      </c>
      <c r="M85" s="96">
        <v>81</v>
      </c>
      <c r="N85" s="96" t="str">
        <f t="shared" si="5"/>
        <v>Partille Energi AB</v>
      </c>
      <c r="P85" s="121">
        <f t="shared" si="6"/>
        <v>0</v>
      </c>
      <c r="Q85" s="81" t="str">
        <f t="shared" si="4"/>
        <v/>
      </c>
      <c r="R85" s="96">
        <v>81</v>
      </c>
      <c r="S85" s="96" t="str">
        <f t="shared" si="7"/>
        <v/>
      </c>
    </row>
    <row r="86" spans="1:19" ht="15" customHeight="1" x14ac:dyDescent="0.35">
      <c r="A86" s="96">
        <v>82</v>
      </c>
      <c r="B86" s="96" t="s">
        <v>115</v>
      </c>
      <c r="C86" s="96" t="s">
        <v>120</v>
      </c>
      <c r="D86" s="96">
        <v>0.17254700000000001</v>
      </c>
      <c r="E86" s="96">
        <v>5.0976699999999999</v>
      </c>
      <c r="F86" s="96">
        <v>17.841899999999999</v>
      </c>
      <c r="G86" s="96">
        <v>0</v>
      </c>
      <c r="J86" s="96">
        <v>25</v>
      </c>
      <c r="M86" s="96">
        <v>82</v>
      </c>
      <c r="N86" s="96" t="str">
        <f t="shared" si="5"/>
        <v>Perstorps Fjärrvärme AB</v>
      </c>
      <c r="P86" s="121">
        <f t="shared" si="6"/>
        <v>0</v>
      </c>
      <c r="Q86" s="81" t="str">
        <f t="shared" si="4"/>
        <v/>
      </c>
      <c r="R86" s="96">
        <v>82</v>
      </c>
      <c r="S86" s="96" t="str">
        <f t="shared" si="7"/>
        <v/>
      </c>
    </row>
    <row r="87" spans="1:19" ht="15" customHeight="1" x14ac:dyDescent="0.35">
      <c r="A87" s="96">
        <v>83</v>
      </c>
      <c r="B87" s="96" t="s">
        <v>121</v>
      </c>
      <c r="C87" s="96" t="s">
        <v>122</v>
      </c>
      <c r="D87" s="96">
        <v>8.6187700000000006E-2</v>
      </c>
      <c r="E87" s="96">
        <v>90.493399999999994</v>
      </c>
      <c r="F87" s="96">
        <v>6.2502599999999999</v>
      </c>
      <c r="G87" s="96">
        <v>1.3483700000000001E-4</v>
      </c>
      <c r="J87" s="96">
        <v>26</v>
      </c>
      <c r="M87" s="96">
        <v>83</v>
      </c>
      <c r="N87" s="96" t="str">
        <f t="shared" si="5"/>
        <v>PiteEnergi AB</v>
      </c>
      <c r="P87" s="121">
        <f t="shared" si="6"/>
        <v>0</v>
      </c>
      <c r="Q87" s="81" t="str">
        <f t="shared" si="4"/>
        <v/>
      </c>
      <c r="R87" s="96">
        <v>83</v>
      </c>
      <c r="S87" s="96" t="str">
        <f t="shared" si="7"/>
        <v/>
      </c>
    </row>
    <row r="88" spans="1:19" ht="15" customHeight="1" x14ac:dyDescent="0.35">
      <c r="A88" s="96">
        <v>84</v>
      </c>
      <c r="B88" s="96" t="s">
        <v>123</v>
      </c>
      <c r="C88" s="96" t="s">
        <v>124</v>
      </c>
      <c r="D88" s="96">
        <v>4.2050999999999998E-2</v>
      </c>
      <c r="E88" s="96">
        <v>4.1719900000000001</v>
      </c>
      <c r="F88" s="96">
        <v>7.4024000000000001</v>
      </c>
      <c r="G88" s="96">
        <v>0</v>
      </c>
      <c r="J88" s="96">
        <v>27</v>
      </c>
      <c r="M88" s="96">
        <v>84</v>
      </c>
      <c r="N88" s="96" t="str">
        <f t="shared" si="5"/>
        <v>Ronneby Miljö och Teknik AB</v>
      </c>
      <c r="P88" s="121">
        <f t="shared" si="6"/>
        <v>0</v>
      </c>
      <c r="Q88" s="81" t="str">
        <f t="shared" si="4"/>
        <v/>
      </c>
      <c r="R88" s="96">
        <v>84</v>
      </c>
      <c r="S88" s="96" t="str">
        <f t="shared" si="7"/>
        <v/>
      </c>
    </row>
    <row r="89" spans="1:19" ht="15" customHeight="1" x14ac:dyDescent="0.35">
      <c r="A89" s="96">
        <v>85</v>
      </c>
      <c r="B89" s="96" t="s">
        <v>123</v>
      </c>
      <c r="C89" s="96" t="s">
        <v>125</v>
      </c>
      <c r="D89" s="96">
        <v>0.132022</v>
      </c>
      <c r="E89" s="96">
        <v>22.040900000000001</v>
      </c>
      <c r="F89" s="96">
        <v>9.8112499999999994</v>
      </c>
      <c r="G89" s="96">
        <v>2.6777100000000002E-2</v>
      </c>
      <c r="J89" s="96">
        <v>27</v>
      </c>
      <c r="M89" s="96">
        <v>85</v>
      </c>
      <c r="N89" s="96" t="str">
        <f t="shared" si="5"/>
        <v>Sala-Heby Energi AB</v>
      </c>
      <c r="P89" s="121">
        <f t="shared" si="6"/>
        <v>0</v>
      </c>
      <c r="Q89" s="81" t="str">
        <f t="shared" si="4"/>
        <v/>
      </c>
      <c r="R89" s="96">
        <v>85</v>
      </c>
      <c r="S89" s="96" t="str">
        <f t="shared" si="7"/>
        <v/>
      </c>
    </row>
    <row r="90" spans="1:19" ht="15" customHeight="1" x14ac:dyDescent="0.35">
      <c r="A90" s="96">
        <v>86</v>
      </c>
      <c r="B90" s="96" t="s">
        <v>123</v>
      </c>
      <c r="C90" s="96" t="s">
        <v>126</v>
      </c>
      <c r="D90" s="96">
        <v>0.163884</v>
      </c>
      <c r="E90" s="96">
        <v>5.6027500000000003</v>
      </c>
      <c r="F90" s="96">
        <v>19.6096</v>
      </c>
      <c r="G90" s="96">
        <v>0</v>
      </c>
      <c r="J90" s="96">
        <v>27</v>
      </c>
      <c r="M90" s="96">
        <v>86</v>
      </c>
      <c r="N90" s="96" t="str">
        <f t="shared" si="5"/>
        <v>Sandviken Energi AB</v>
      </c>
      <c r="P90" s="121">
        <f t="shared" si="6"/>
        <v>0</v>
      </c>
      <c r="Q90" s="81" t="str">
        <f t="shared" si="4"/>
        <v/>
      </c>
      <c r="R90" s="96">
        <v>86</v>
      </c>
      <c r="S90" s="96" t="str">
        <f t="shared" si="7"/>
        <v/>
      </c>
    </row>
    <row r="91" spans="1:19" ht="15" customHeight="1" x14ac:dyDescent="0.35">
      <c r="A91" s="96">
        <v>87</v>
      </c>
      <c r="B91" s="96" t="s">
        <v>127</v>
      </c>
      <c r="C91" s="96" t="s">
        <v>128</v>
      </c>
      <c r="D91" s="96">
        <v>0.120653</v>
      </c>
      <c r="E91" s="96">
        <v>4.6470599999999997</v>
      </c>
      <c r="F91" s="96">
        <v>16.522200000000002</v>
      </c>
      <c r="G91" s="96">
        <v>0</v>
      </c>
      <c r="J91" s="96">
        <v>28</v>
      </c>
      <c r="M91" s="96">
        <v>87</v>
      </c>
      <c r="N91" s="96" t="str">
        <f t="shared" si="5"/>
        <v>Skara Energi AB</v>
      </c>
      <c r="P91" s="121">
        <f t="shared" si="6"/>
        <v>0</v>
      </c>
      <c r="Q91" s="81" t="str">
        <f t="shared" si="4"/>
        <v/>
      </c>
      <c r="R91" s="96">
        <v>87</v>
      </c>
      <c r="S91" s="96" t="str">
        <f t="shared" si="7"/>
        <v/>
      </c>
    </row>
    <row r="92" spans="1:19" ht="15" customHeight="1" x14ac:dyDescent="0.35">
      <c r="A92" s="96">
        <v>88</v>
      </c>
      <c r="B92" s="96" t="s">
        <v>127</v>
      </c>
      <c r="C92" s="96" t="s">
        <v>129</v>
      </c>
      <c r="D92" s="96">
        <v>1.5247299999999999</v>
      </c>
      <c r="E92" s="96">
        <v>5.5746700000000002</v>
      </c>
      <c r="F92" s="96">
        <v>56.561100000000003</v>
      </c>
      <c r="G92" s="96">
        <v>0</v>
      </c>
      <c r="J92" s="96">
        <v>28</v>
      </c>
      <c r="M92" s="96">
        <v>88</v>
      </c>
      <c r="N92" s="96" t="str">
        <f t="shared" si="5"/>
        <v>Skellefteå Kraft AB</v>
      </c>
      <c r="P92" s="121">
        <f t="shared" si="6"/>
        <v>0</v>
      </c>
      <c r="Q92" s="81" t="str">
        <f t="shared" si="4"/>
        <v/>
      </c>
      <c r="R92" s="96">
        <v>88</v>
      </c>
      <c r="S92" s="96" t="str">
        <f t="shared" si="7"/>
        <v/>
      </c>
    </row>
    <row r="93" spans="1:19" ht="15" customHeight="1" x14ac:dyDescent="0.35">
      <c r="A93" s="96">
        <v>89</v>
      </c>
      <c r="B93" s="96" t="s">
        <v>127</v>
      </c>
      <c r="C93" s="96" t="s">
        <v>131</v>
      </c>
      <c r="D93" s="96">
        <v>3.12441E-2</v>
      </c>
      <c r="E93" s="96">
        <v>0.40066499999999999</v>
      </c>
      <c r="F93" s="96">
        <v>3.7624399999999998</v>
      </c>
      <c r="G93" s="96">
        <v>0</v>
      </c>
      <c r="J93" s="96">
        <v>28</v>
      </c>
      <c r="M93" s="96">
        <v>89</v>
      </c>
      <c r="N93" s="96" t="str">
        <f t="shared" si="5"/>
        <v>Skövde Energi AB</v>
      </c>
      <c r="P93" s="121">
        <f t="shared" si="6"/>
        <v>0</v>
      </c>
      <c r="Q93" s="81" t="str">
        <f t="shared" si="4"/>
        <v/>
      </c>
      <c r="R93" s="96">
        <v>89</v>
      </c>
      <c r="S93" s="96" t="str">
        <f t="shared" si="7"/>
        <v/>
      </c>
    </row>
    <row r="94" spans="1:19" ht="15" customHeight="1" x14ac:dyDescent="0.35">
      <c r="A94" s="96">
        <v>90</v>
      </c>
      <c r="B94" s="96" t="s">
        <v>127</v>
      </c>
      <c r="C94" s="96" t="s">
        <v>132</v>
      </c>
      <c r="D94" s="96">
        <v>0.11958299999999999</v>
      </c>
      <c r="E94" s="96">
        <v>3.3468</v>
      </c>
      <c r="F94" s="96">
        <v>6.0351400000000002</v>
      </c>
      <c r="G94" s="96">
        <v>0</v>
      </c>
      <c r="J94" s="96">
        <v>28</v>
      </c>
      <c r="M94" s="96">
        <v>90</v>
      </c>
      <c r="N94" s="96" t="str">
        <f t="shared" si="5"/>
        <v>Smedjebacken Energi AB</v>
      </c>
      <c r="P94" s="121">
        <f t="shared" si="6"/>
        <v>0</v>
      </c>
      <c r="Q94" s="81" t="str">
        <f t="shared" si="4"/>
        <v/>
      </c>
      <c r="R94" s="96">
        <v>90</v>
      </c>
      <c r="S94" s="96" t="str">
        <f t="shared" si="7"/>
        <v/>
      </c>
    </row>
    <row r="95" spans="1:19" ht="15" customHeight="1" x14ac:dyDescent="0.35">
      <c r="A95" s="96">
        <v>91</v>
      </c>
      <c r="B95" s="96" t="s">
        <v>134</v>
      </c>
      <c r="C95" s="96" t="s">
        <v>135</v>
      </c>
      <c r="D95" s="96">
        <v>0.20131199999999999</v>
      </c>
      <c r="E95" s="96">
        <v>34.280299999999997</v>
      </c>
      <c r="F95" s="96">
        <v>10.5814</v>
      </c>
      <c r="G95" s="96">
        <v>8.0239200000000004E-3</v>
      </c>
      <c r="J95" s="96">
        <v>29</v>
      </c>
      <c r="M95" s="96">
        <v>91</v>
      </c>
      <c r="N95" s="96" t="str">
        <f t="shared" si="5"/>
        <v>Sollentuna Energi &amp; Miljö AB</v>
      </c>
      <c r="P95" s="121">
        <f t="shared" si="6"/>
        <v>0</v>
      </c>
      <c r="Q95" s="81" t="str">
        <f t="shared" si="4"/>
        <v/>
      </c>
      <c r="R95" s="96">
        <v>91</v>
      </c>
      <c r="S95" s="96" t="str">
        <f t="shared" si="7"/>
        <v/>
      </c>
    </row>
    <row r="96" spans="1:19" ht="15" customHeight="1" x14ac:dyDescent="0.35">
      <c r="A96" s="96">
        <v>92</v>
      </c>
      <c r="B96" s="96" t="s">
        <v>134</v>
      </c>
      <c r="C96" s="96" t="s">
        <v>136</v>
      </c>
      <c r="D96" s="96">
        <v>0.120797</v>
      </c>
      <c r="E96" s="96">
        <v>4.0869099999999996</v>
      </c>
      <c r="F96" s="96">
        <v>7.7239000000000004</v>
      </c>
      <c r="G96" s="96">
        <v>0</v>
      </c>
      <c r="J96" s="96">
        <v>29</v>
      </c>
      <c r="M96" s="96">
        <v>92</v>
      </c>
      <c r="N96" s="96" t="str">
        <f t="shared" si="5"/>
        <v>Solör Bioenergi Agrovärme AB</v>
      </c>
      <c r="P96" s="121">
        <f t="shared" si="6"/>
        <v>0</v>
      </c>
      <c r="Q96" s="81" t="str">
        <f t="shared" si="4"/>
        <v/>
      </c>
      <c r="R96" s="96">
        <v>92</v>
      </c>
      <c r="S96" s="96" t="str">
        <f t="shared" si="7"/>
        <v/>
      </c>
    </row>
    <row r="97" spans="1:19" ht="15" customHeight="1" x14ac:dyDescent="0.35">
      <c r="A97" s="96">
        <v>93</v>
      </c>
      <c r="B97" s="96" t="s">
        <v>137</v>
      </c>
      <c r="C97" s="96" t="s">
        <v>138</v>
      </c>
      <c r="D97" s="96">
        <v>2.60494E-2</v>
      </c>
      <c r="E97" s="96">
        <v>3.7729499999999998</v>
      </c>
      <c r="F97" s="96">
        <v>3.56664</v>
      </c>
      <c r="G97" s="96">
        <v>4.7316499999999996E-3</v>
      </c>
      <c r="J97" s="96">
        <v>30</v>
      </c>
      <c r="M97" s="96">
        <v>93</v>
      </c>
      <c r="N97" s="96" t="str">
        <f t="shared" si="5"/>
        <v>Solör Bioenergi Falköping AB</v>
      </c>
      <c r="P97" s="121">
        <f t="shared" si="6"/>
        <v>0</v>
      </c>
      <c r="Q97" s="81" t="str">
        <f t="shared" si="4"/>
        <v/>
      </c>
      <c r="R97" s="96">
        <v>93</v>
      </c>
      <c r="S97" s="96" t="str">
        <f t="shared" si="7"/>
        <v/>
      </c>
    </row>
    <row r="98" spans="1:19" ht="15" customHeight="1" x14ac:dyDescent="0.35">
      <c r="A98" s="96">
        <v>94</v>
      </c>
      <c r="B98" s="96" t="s">
        <v>140</v>
      </c>
      <c r="C98" s="96" t="s">
        <v>142</v>
      </c>
      <c r="D98" s="96">
        <v>0.17033699999999999</v>
      </c>
      <c r="E98" s="96">
        <v>59.672199999999997</v>
      </c>
      <c r="F98" s="96">
        <v>5.2055499999999997</v>
      </c>
      <c r="G98" s="96">
        <v>5.4104600000000003E-2</v>
      </c>
      <c r="J98" s="96">
        <v>31</v>
      </c>
      <c r="M98" s="96">
        <v>94</v>
      </c>
      <c r="N98" s="96" t="str">
        <f t="shared" si="5"/>
        <v>Solör Bioenergi Fjärrvärme AB</v>
      </c>
      <c r="P98" s="121">
        <f t="shared" si="6"/>
        <v>0</v>
      </c>
      <c r="Q98" s="81" t="str">
        <f t="shared" si="4"/>
        <v/>
      </c>
      <c r="R98" s="96">
        <v>94</v>
      </c>
      <c r="S98" s="96" t="str">
        <f t="shared" si="7"/>
        <v/>
      </c>
    </row>
    <row r="99" spans="1:19" ht="15" customHeight="1" x14ac:dyDescent="0.35">
      <c r="A99" s="96">
        <v>95</v>
      </c>
      <c r="B99" s="96" t="s">
        <v>140</v>
      </c>
      <c r="C99" s="96" t="s">
        <v>144</v>
      </c>
      <c r="D99" s="96">
        <v>9.0988200000000005E-2</v>
      </c>
      <c r="E99" s="96">
        <v>3.5805199999999999</v>
      </c>
      <c r="F99" s="96">
        <v>7.3797699999999997</v>
      </c>
      <c r="G99" s="96">
        <v>0</v>
      </c>
      <c r="J99" s="96">
        <v>31</v>
      </c>
      <c r="M99" s="96">
        <v>95</v>
      </c>
      <c r="N99" s="96" t="str">
        <f t="shared" si="5"/>
        <v>Solör Bioenergi Strängnäs AB</v>
      </c>
      <c r="P99" s="121">
        <f t="shared" si="6"/>
        <v>0</v>
      </c>
      <c r="Q99" s="81" t="str">
        <f t="shared" si="4"/>
        <v/>
      </c>
      <c r="R99" s="96">
        <v>95</v>
      </c>
      <c r="S99" s="96" t="str">
        <f t="shared" si="7"/>
        <v/>
      </c>
    </row>
    <row r="100" spans="1:19" ht="15" customHeight="1" x14ac:dyDescent="0.35">
      <c r="A100" s="96">
        <v>96</v>
      </c>
      <c r="B100" s="96" t="s">
        <v>140</v>
      </c>
      <c r="C100" s="96" t="s">
        <v>145</v>
      </c>
      <c r="D100" s="96">
        <v>6.6287100000000002E-2</v>
      </c>
      <c r="E100" s="96">
        <v>3.5297399999999999</v>
      </c>
      <c r="F100" s="96">
        <v>6.1817299999999999</v>
      </c>
      <c r="G100" s="96">
        <v>0</v>
      </c>
      <c r="J100" s="96">
        <v>31</v>
      </c>
      <c r="M100" s="96">
        <v>96</v>
      </c>
      <c r="N100" s="96" t="str">
        <f t="shared" si="5"/>
        <v>Statkraft Värme AB</v>
      </c>
      <c r="P100" s="121">
        <f t="shared" si="6"/>
        <v>0</v>
      </c>
      <c r="Q100" s="81" t="str">
        <f t="shared" si="4"/>
        <v/>
      </c>
      <c r="R100" s="96">
        <v>96</v>
      </c>
      <c r="S100" s="96" t="str">
        <f t="shared" si="7"/>
        <v/>
      </c>
    </row>
    <row r="101" spans="1:19" ht="15" customHeight="1" x14ac:dyDescent="0.35">
      <c r="A101" s="96">
        <v>97</v>
      </c>
      <c r="B101" s="96" t="s">
        <v>148</v>
      </c>
      <c r="C101" s="96" t="s">
        <v>149</v>
      </c>
      <c r="D101" s="96">
        <v>0.15001800000000001</v>
      </c>
      <c r="E101" s="96">
        <v>24.008600000000001</v>
      </c>
      <c r="F101" s="96">
        <v>10.3352</v>
      </c>
      <c r="G101" s="96">
        <v>4.7504299999999999E-2</v>
      </c>
      <c r="J101" s="96">
        <v>32</v>
      </c>
      <c r="M101" s="96">
        <v>97</v>
      </c>
      <c r="N101" s="96" t="str">
        <f t="shared" si="5"/>
        <v>Stenungsunds Energi och Miljö AB</v>
      </c>
      <c r="P101" s="121">
        <f t="shared" si="6"/>
        <v>0</v>
      </c>
      <c r="Q101" s="81" t="str">
        <f t="shared" si="4"/>
        <v/>
      </c>
      <c r="R101" s="96">
        <v>97</v>
      </c>
      <c r="S101" s="96" t="str">
        <f t="shared" si="7"/>
        <v/>
      </c>
    </row>
    <row r="102" spans="1:19" ht="15" customHeight="1" x14ac:dyDescent="0.35">
      <c r="A102" s="96">
        <v>98</v>
      </c>
      <c r="B102" s="96" t="s">
        <v>148</v>
      </c>
      <c r="C102" s="96" t="s">
        <v>150</v>
      </c>
      <c r="D102" s="96">
        <v>1.9113399999999999E-2</v>
      </c>
      <c r="E102" s="96">
        <v>2.3936999999999999</v>
      </c>
      <c r="F102" s="96">
        <v>0.946218</v>
      </c>
      <c r="G102" s="96">
        <v>6.0012599999999996E-3</v>
      </c>
      <c r="J102" s="96">
        <v>32</v>
      </c>
      <c r="M102" s="96">
        <v>98</v>
      </c>
      <c r="N102" s="96" t="str">
        <f t="shared" si="5"/>
        <v>Stockholm Exergi AB</v>
      </c>
      <c r="P102" s="121">
        <f t="shared" si="6"/>
        <v>0</v>
      </c>
      <c r="Q102" s="81" t="str">
        <f t="shared" si="4"/>
        <v/>
      </c>
      <c r="R102" s="96">
        <v>98</v>
      </c>
      <c r="S102" s="96" t="str">
        <f t="shared" si="7"/>
        <v/>
      </c>
    </row>
    <row r="103" spans="1:19" ht="15" customHeight="1" x14ac:dyDescent="0.35">
      <c r="A103" s="96">
        <v>99</v>
      </c>
      <c r="B103" s="96" t="s">
        <v>151</v>
      </c>
      <c r="C103" s="96" t="s">
        <v>152</v>
      </c>
      <c r="D103" s="96">
        <v>0.205429</v>
      </c>
      <c r="E103" s="96">
        <v>16.231400000000001</v>
      </c>
      <c r="F103" s="96">
        <v>14.4057</v>
      </c>
      <c r="G103" s="96">
        <v>1.43123E-2</v>
      </c>
      <c r="J103" s="96">
        <v>33</v>
      </c>
      <c r="M103" s="96">
        <v>99</v>
      </c>
      <c r="N103" s="96" t="str">
        <f t="shared" si="5"/>
        <v>Sundsvall Energi AB</v>
      </c>
      <c r="P103" s="121">
        <f t="shared" si="6"/>
        <v>0</v>
      </c>
      <c r="Q103" s="81" t="str">
        <f t="shared" si="4"/>
        <v/>
      </c>
      <c r="R103" s="96">
        <v>99</v>
      </c>
      <c r="S103" s="96" t="str">
        <f t="shared" si="7"/>
        <v/>
      </c>
    </row>
    <row r="104" spans="1:19" ht="15" customHeight="1" x14ac:dyDescent="0.35">
      <c r="A104" s="96">
        <v>100</v>
      </c>
      <c r="B104" s="96" t="s">
        <v>151</v>
      </c>
      <c r="C104" s="96" t="s">
        <v>153</v>
      </c>
      <c r="D104" s="96">
        <v>5.3304699999999997E-2</v>
      </c>
      <c r="E104" s="96">
        <v>4.3519300000000003</v>
      </c>
      <c r="F104" s="96">
        <v>7.6738200000000001</v>
      </c>
      <c r="G104" s="96">
        <v>0</v>
      </c>
      <c r="J104" s="96">
        <v>33</v>
      </c>
      <c r="M104" s="96">
        <v>100</v>
      </c>
      <c r="N104" s="96" t="str">
        <f t="shared" si="5"/>
        <v>Söderhamn Nära AB</v>
      </c>
      <c r="P104" s="121">
        <f t="shared" si="6"/>
        <v>0</v>
      </c>
      <c r="Q104" s="81" t="str">
        <f t="shared" si="4"/>
        <v/>
      </c>
      <c r="R104" s="96">
        <v>100</v>
      </c>
      <c r="S104" s="96" t="str">
        <f t="shared" si="7"/>
        <v/>
      </c>
    </row>
    <row r="105" spans="1:19" ht="15" customHeight="1" x14ac:dyDescent="0.35">
      <c r="A105" s="96">
        <v>101</v>
      </c>
      <c r="B105" s="96" t="s">
        <v>154</v>
      </c>
      <c r="C105" s="96" t="s">
        <v>155</v>
      </c>
      <c r="D105" s="96">
        <v>0.164081</v>
      </c>
      <c r="E105" s="96">
        <v>29.732299999999999</v>
      </c>
      <c r="F105" s="96">
        <v>9.9509000000000007</v>
      </c>
      <c r="G105" s="96">
        <v>4.3038600000000003E-2</v>
      </c>
      <c r="J105" s="96">
        <v>34</v>
      </c>
      <c r="M105" s="96">
        <v>101</v>
      </c>
      <c r="N105" s="96" t="str">
        <f t="shared" si="5"/>
        <v>Södertörns Fjärrvärme AB</v>
      </c>
      <c r="P105" s="121">
        <f t="shared" si="6"/>
        <v>0</v>
      </c>
      <c r="Q105" s="81" t="str">
        <f t="shared" si="4"/>
        <v/>
      </c>
      <c r="R105" s="96">
        <v>101</v>
      </c>
      <c r="S105" s="96" t="str">
        <f t="shared" si="7"/>
        <v/>
      </c>
    </row>
    <row r="106" spans="1:19" ht="15" customHeight="1" x14ac:dyDescent="0.35">
      <c r="A106" s="96">
        <v>102</v>
      </c>
      <c r="B106" s="96" t="s">
        <v>154</v>
      </c>
      <c r="C106" s="96" t="s">
        <v>156</v>
      </c>
      <c r="D106" s="96">
        <v>0.151999</v>
      </c>
      <c r="E106" s="96">
        <v>28.931000000000001</v>
      </c>
      <c r="F106" s="96">
        <v>8.7128499999999995</v>
      </c>
      <c r="G106" s="96">
        <v>6.1718599999999998E-2</v>
      </c>
      <c r="J106" s="96">
        <v>34</v>
      </c>
      <c r="M106" s="96">
        <v>102</v>
      </c>
      <c r="N106" s="96" t="str">
        <f t="shared" si="5"/>
        <v xml:space="preserve">Sölvesborgs Energi och Vatten AB  </v>
      </c>
      <c r="P106" s="121">
        <f t="shared" si="6"/>
        <v>0</v>
      </c>
      <c r="Q106" s="81" t="str">
        <f t="shared" si="4"/>
        <v/>
      </c>
      <c r="R106" s="96">
        <v>102</v>
      </c>
      <c r="S106" s="96" t="str">
        <f t="shared" si="7"/>
        <v/>
      </c>
    </row>
    <row r="107" spans="1:19" ht="15" customHeight="1" x14ac:dyDescent="0.35">
      <c r="A107" s="96">
        <v>103</v>
      </c>
      <c r="B107" s="96" t="s">
        <v>154</v>
      </c>
      <c r="C107" s="96" t="s">
        <v>157</v>
      </c>
      <c r="D107" s="96">
        <v>0.52138600000000002</v>
      </c>
      <c r="E107" s="96">
        <v>100.902</v>
      </c>
      <c r="F107" s="96">
        <v>19.174199999999999</v>
      </c>
      <c r="G107" s="96">
        <v>0.27843699999999999</v>
      </c>
      <c r="J107" s="96">
        <v>34</v>
      </c>
      <c r="M107" s="96">
        <v>103</v>
      </c>
      <c r="N107" s="96" t="str">
        <f t="shared" si="5"/>
        <v>Tekniska Verken i Linköping AB</v>
      </c>
      <c r="P107" s="121">
        <f t="shared" si="6"/>
        <v>0</v>
      </c>
      <c r="Q107" s="81" t="str">
        <f t="shared" si="4"/>
        <v/>
      </c>
      <c r="R107" s="96">
        <v>103</v>
      </c>
      <c r="S107" s="96" t="str">
        <f t="shared" si="7"/>
        <v/>
      </c>
    </row>
    <row r="108" spans="1:19" ht="15" customHeight="1" x14ac:dyDescent="0.35">
      <c r="A108" s="96">
        <v>104</v>
      </c>
      <c r="B108" s="96" t="s">
        <v>158</v>
      </c>
      <c r="C108" s="96" t="s">
        <v>159</v>
      </c>
      <c r="D108" s="96">
        <v>0.115134</v>
      </c>
      <c r="E108" s="96">
        <v>147.85900000000001</v>
      </c>
      <c r="F108" s="96">
        <v>4.3082799999999999</v>
      </c>
      <c r="G108" s="96">
        <v>2.48711E-2</v>
      </c>
      <c r="J108" s="96">
        <v>35</v>
      </c>
      <c r="M108" s="96">
        <v>104</v>
      </c>
      <c r="N108" s="96" t="str">
        <f t="shared" si="5"/>
        <v>Telge Nät AB</v>
      </c>
      <c r="P108" s="121">
        <f t="shared" si="6"/>
        <v>0</v>
      </c>
      <c r="Q108" s="81" t="str">
        <f t="shared" si="4"/>
        <v/>
      </c>
      <c r="R108" s="96">
        <v>104</v>
      </c>
      <c r="S108" s="96" t="str">
        <f t="shared" si="7"/>
        <v/>
      </c>
    </row>
    <row r="109" spans="1:19" ht="15" customHeight="1" x14ac:dyDescent="0.35">
      <c r="A109" s="96">
        <v>105</v>
      </c>
      <c r="B109" s="96" t="s">
        <v>158</v>
      </c>
      <c r="C109" s="96" t="s">
        <v>160</v>
      </c>
      <c r="D109" s="96">
        <v>4.8320000000000002E-2</v>
      </c>
      <c r="E109" s="96">
        <v>3.4415100000000001</v>
      </c>
      <c r="F109" s="96">
        <v>6.1444799999999997</v>
      </c>
      <c r="G109" s="96">
        <v>0</v>
      </c>
      <c r="J109" s="96">
        <v>35</v>
      </c>
      <c r="M109" s="96">
        <v>105</v>
      </c>
      <c r="N109" s="96" t="str">
        <f t="shared" si="5"/>
        <v>Tidaholms Energi AB</v>
      </c>
      <c r="P109" s="121">
        <f t="shared" si="6"/>
        <v>0</v>
      </c>
      <c r="Q109" s="81" t="str">
        <f t="shared" si="4"/>
        <v/>
      </c>
      <c r="R109" s="96">
        <v>105</v>
      </c>
      <c r="S109" s="96" t="str">
        <f t="shared" si="7"/>
        <v/>
      </c>
    </row>
    <row r="110" spans="1:19" ht="15" customHeight="1" x14ac:dyDescent="0.35">
      <c r="A110" s="96">
        <v>106</v>
      </c>
      <c r="B110" s="96" t="s">
        <v>158</v>
      </c>
      <c r="C110" s="96" t="s">
        <v>161</v>
      </c>
      <c r="D110" s="96">
        <v>9.9398E-2</v>
      </c>
      <c r="E110" s="96">
        <v>3.4470999999999998</v>
      </c>
      <c r="F110" s="96">
        <v>5.3675800000000002</v>
      </c>
      <c r="G110" s="96">
        <v>0</v>
      </c>
      <c r="J110" s="96">
        <v>35</v>
      </c>
      <c r="M110" s="96">
        <v>106</v>
      </c>
      <c r="N110" s="96" t="str">
        <f t="shared" si="5"/>
        <v>Tierps Fjärrvärme AB</v>
      </c>
      <c r="P110" s="121">
        <f t="shared" si="6"/>
        <v>0</v>
      </c>
      <c r="Q110" s="81" t="str">
        <f t="shared" si="4"/>
        <v/>
      </c>
      <c r="R110" s="96">
        <v>106</v>
      </c>
      <c r="S110" s="96" t="str">
        <f t="shared" si="7"/>
        <v/>
      </c>
    </row>
    <row r="111" spans="1:19" ht="15" customHeight="1" x14ac:dyDescent="0.35">
      <c r="A111" s="96">
        <v>107</v>
      </c>
      <c r="B111" s="96" t="s">
        <v>162</v>
      </c>
      <c r="C111" s="96" t="s">
        <v>163</v>
      </c>
      <c r="D111" s="96">
        <v>0.14976100000000001</v>
      </c>
      <c r="E111" s="96">
        <v>50.28</v>
      </c>
      <c r="F111" s="96">
        <v>7.7271200000000002</v>
      </c>
      <c r="G111" s="96">
        <v>1.4198300000000001E-2</v>
      </c>
      <c r="J111" s="96">
        <v>36</v>
      </c>
      <c r="M111" s="96">
        <v>107</v>
      </c>
      <c r="N111" s="96" t="str">
        <f t="shared" si="5"/>
        <v>Torsnet AB</v>
      </c>
      <c r="P111" s="121">
        <f t="shared" si="6"/>
        <v>0</v>
      </c>
      <c r="Q111" s="81" t="str">
        <f t="shared" si="4"/>
        <v/>
      </c>
      <c r="R111" s="96">
        <v>107</v>
      </c>
      <c r="S111" s="96" t="str">
        <f t="shared" si="7"/>
        <v/>
      </c>
    </row>
    <row r="112" spans="1:19" ht="15" customHeight="1" x14ac:dyDescent="0.35">
      <c r="A112" s="96">
        <v>108</v>
      </c>
      <c r="B112" s="96" t="s">
        <v>164</v>
      </c>
      <c r="C112" s="96" t="s">
        <v>165</v>
      </c>
      <c r="D112" s="96">
        <v>0.13220000000000001</v>
      </c>
      <c r="E112" s="96">
        <v>27.988099999999999</v>
      </c>
      <c r="F112" s="96">
        <v>12.3469</v>
      </c>
      <c r="G112" s="96">
        <v>0</v>
      </c>
      <c r="J112" s="96">
        <v>37</v>
      </c>
      <c r="M112" s="96">
        <v>108</v>
      </c>
      <c r="N112" s="96" t="str">
        <f t="shared" si="5"/>
        <v>Tranås Energi AB</v>
      </c>
      <c r="P112" s="121">
        <f t="shared" si="6"/>
        <v>0</v>
      </c>
      <c r="Q112" s="81" t="str">
        <f t="shared" si="4"/>
        <v/>
      </c>
      <c r="R112" s="96">
        <v>108</v>
      </c>
      <c r="S112" s="96" t="str">
        <f t="shared" si="7"/>
        <v/>
      </c>
    </row>
    <row r="113" spans="1:19" ht="15" customHeight="1" x14ac:dyDescent="0.35">
      <c r="A113" s="96">
        <v>109</v>
      </c>
      <c r="B113" s="96" t="s">
        <v>164</v>
      </c>
      <c r="C113" s="96" t="s">
        <v>166</v>
      </c>
      <c r="D113" s="96">
        <v>1.2410300000000001</v>
      </c>
      <c r="E113" s="96">
        <v>449.88099999999997</v>
      </c>
      <c r="F113" s="96">
        <v>45.166800000000002</v>
      </c>
      <c r="G113" s="96">
        <v>6.0295000000000001E-2</v>
      </c>
      <c r="J113" s="96">
        <v>37</v>
      </c>
      <c r="M113" s="96">
        <v>109</v>
      </c>
      <c r="N113" s="96" t="str">
        <f t="shared" si="5"/>
        <v>Trelleborgs Energi AB</v>
      </c>
      <c r="P113" s="121">
        <f t="shared" si="6"/>
        <v>0</v>
      </c>
      <c r="Q113" s="81" t="str">
        <f t="shared" si="4"/>
        <v/>
      </c>
      <c r="R113" s="96">
        <v>109</v>
      </c>
      <c r="S113" s="96" t="str">
        <f t="shared" si="7"/>
        <v/>
      </c>
    </row>
    <row r="114" spans="1:19" ht="15" customHeight="1" x14ac:dyDescent="0.35">
      <c r="A114" s="96">
        <v>110</v>
      </c>
      <c r="B114" s="96" t="s">
        <v>167</v>
      </c>
      <c r="C114" s="96" t="s">
        <v>168</v>
      </c>
      <c r="D114" s="96">
        <v>0.127192</v>
      </c>
      <c r="E114" s="96">
        <v>6.8254700000000001</v>
      </c>
      <c r="F114" s="96">
        <v>7.1320199999999998</v>
      </c>
      <c r="G114" s="96">
        <v>8.5469499999999993E-3</v>
      </c>
      <c r="J114" s="96">
        <v>38</v>
      </c>
      <c r="M114" s="96">
        <v>110</v>
      </c>
      <c r="N114" s="96" t="str">
        <f t="shared" si="5"/>
        <v>Trollhättan Energi AB</v>
      </c>
      <c r="P114" s="121">
        <f t="shared" si="6"/>
        <v>0</v>
      </c>
      <c r="Q114" s="81" t="str">
        <f t="shared" si="4"/>
        <v/>
      </c>
      <c r="R114" s="96">
        <v>110</v>
      </c>
      <c r="S114" s="96" t="str">
        <f t="shared" si="7"/>
        <v/>
      </c>
    </row>
    <row r="115" spans="1:19" ht="15" customHeight="1" x14ac:dyDescent="0.35">
      <c r="A115" s="96">
        <v>111</v>
      </c>
      <c r="B115" s="96" t="s">
        <v>167</v>
      </c>
      <c r="C115" s="96" t="s">
        <v>169</v>
      </c>
      <c r="D115" s="96">
        <v>8.4967200000000007E-2</v>
      </c>
      <c r="E115" s="96">
        <v>11.593400000000001</v>
      </c>
      <c r="F115" s="96">
        <v>10.029500000000001</v>
      </c>
      <c r="G115" s="96">
        <v>1.6260199999999999E-2</v>
      </c>
      <c r="J115" s="96">
        <v>38</v>
      </c>
      <c r="M115" s="96">
        <v>111</v>
      </c>
      <c r="N115" s="96" t="str">
        <f t="shared" si="5"/>
        <v>Uddevalla Energi AB</v>
      </c>
      <c r="P115" s="121">
        <f t="shared" si="6"/>
        <v>0</v>
      </c>
      <c r="Q115" s="81" t="str">
        <f t="shared" si="4"/>
        <v/>
      </c>
      <c r="R115" s="96">
        <v>111</v>
      </c>
      <c r="S115" s="96" t="str">
        <f t="shared" si="7"/>
        <v/>
      </c>
    </row>
    <row r="116" spans="1:19" ht="15" customHeight="1" x14ac:dyDescent="0.35">
      <c r="A116" s="96">
        <v>112</v>
      </c>
      <c r="B116" s="96" t="s">
        <v>167</v>
      </c>
      <c r="C116" s="96" t="s">
        <v>170</v>
      </c>
      <c r="D116" s="96">
        <v>0.190472</v>
      </c>
      <c r="E116" s="96">
        <v>37.249099999999999</v>
      </c>
      <c r="F116" s="96">
        <v>10.6509</v>
      </c>
      <c r="G116" s="96">
        <v>7.2460300000000005E-2</v>
      </c>
      <c r="J116" s="96">
        <v>38</v>
      </c>
      <c r="M116" s="96">
        <v>112</v>
      </c>
      <c r="N116" s="96" t="str">
        <f t="shared" si="5"/>
        <v>Ulricehamns Energi AB</v>
      </c>
      <c r="P116" s="121">
        <f t="shared" si="6"/>
        <v>0</v>
      </c>
      <c r="Q116" s="81" t="str">
        <f t="shared" si="4"/>
        <v/>
      </c>
      <c r="R116" s="96">
        <v>112</v>
      </c>
      <c r="S116" s="96" t="str">
        <f t="shared" si="7"/>
        <v/>
      </c>
    </row>
    <row r="117" spans="1:19" ht="15" customHeight="1" x14ac:dyDescent="0.35">
      <c r="A117" s="96">
        <v>113</v>
      </c>
      <c r="B117" s="96" t="s">
        <v>167</v>
      </c>
      <c r="C117" s="96" t="s">
        <v>171</v>
      </c>
      <c r="D117" s="96">
        <v>0.136687</v>
      </c>
      <c r="E117" s="96">
        <v>9.6397099999999991</v>
      </c>
      <c r="F117" s="96">
        <v>7.7096600000000004</v>
      </c>
      <c r="G117" s="96">
        <v>1.7233800000000001E-2</v>
      </c>
      <c r="J117" s="96">
        <v>38</v>
      </c>
      <c r="M117" s="96">
        <v>113</v>
      </c>
      <c r="N117" s="96" t="str">
        <f t="shared" si="5"/>
        <v>Umeå Energi AB</v>
      </c>
      <c r="P117" s="121">
        <f t="shared" si="6"/>
        <v>0</v>
      </c>
      <c r="Q117" s="81" t="str">
        <f t="shared" si="4"/>
        <v/>
      </c>
      <c r="R117" s="96">
        <v>113</v>
      </c>
      <c r="S117" s="96" t="str">
        <f t="shared" si="7"/>
        <v/>
      </c>
    </row>
    <row r="118" spans="1:19" ht="15" customHeight="1" x14ac:dyDescent="0.35">
      <c r="A118" s="96">
        <v>114</v>
      </c>
      <c r="B118" s="96" t="s">
        <v>172</v>
      </c>
      <c r="C118" s="96" t="s">
        <v>173</v>
      </c>
      <c r="D118" s="96">
        <v>7.1920600000000001E-2</v>
      </c>
      <c r="E118" s="96">
        <v>6.2876300000000001</v>
      </c>
      <c r="F118" s="96">
        <v>9.2834500000000002</v>
      </c>
      <c r="G118" s="96">
        <v>2.54667E-3</v>
      </c>
      <c r="J118" s="96">
        <v>39</v>
      </c>
      <c r="M118" s="96">
        <v>114</v>
      </c>
      <c r="N118" s="96" t="str">
        <f t="shared" si="5"/>
        <v>Vaggeryds Energi AB</v>
      </c>
      <c r="P118" s="121">
        <f t="shared" si="6"/>
        <v>0</v>
      </c>
      <c r="Q118" s="81" t="str">
        <f t="shared" si="4"/>
        <v/>
      </c>
      <c r="R118" s="96">
        <v>114</v>
      </c>
      <c r="S118" s="96" t="str">
        <f t="shared" si="7"/>
        <v/>
      </c>
    </row>
    <row r="119" spans="1:19" ht="15" customHeight="1" x14ac:dyDescent="0.35">
      <c r="A119" s="96">
        <v>115</v>
      </c>
      <c r="B119" s="96" t="s">
        <v>174</v>
      </c>
      <c r="C119" s="96" t="s">
        <v>175</v>
      </c>
      <c r="D119" s="96">
        <v>0.15320800000000001</v>
      </c>
      <c r="E119" s="96">
        <v>48.565100000000001</v>
      </c>
      <c r="F119" s="96">
        <v>9.67849</v>
      </c>
      <c r="G119" s="96">
        <v>1.1376000000000001E-2</v>
      </c>
      <c r="J119" s="96">
        <v>40</v>
      </c>
      <c r="M119" s="96">
        <v>115</v>
      </c>
      <c r="N119" s="96" t="str">
        <f t="shared" si="5"/>
        <v>Vara Energi Värme AB</v>
      </c>
      <c r="P119" s="121">
        <f t="shared" si="6"/>
        <v>0</v>
      </c>
      <c r="Q119" s="81" t="str">
        <f t="shared" si="4"/>
        <v/>
      </c>
      <c r="R119" s="96">
        <v>115</v>
      </c>
      <c r="S119" s="96" t="str">
        <f t="shared" si="7"/>
        <v/>
      </c>
    </row>
    <row r="120" spans="1:19" ht="15" customHeight="1" x14ac:dyDescent="0.35">
      <c r="A120" s="96">
        <v>116</v>
      </c>
      <c r="B120" s="96" t="s">
        <v>176</v>
      </c>
      <c r="C120" s="96" t="s">
        <v>177</v>
      </c>
      <c r="D120" s="96">
        <v>8.3706799999999998E-2</v>
      </c>
      <c r="E120" s="96">
        <v>99.067999999999998</v>
      </c>
      <c r="F120" s="96">
        <v>5.3547399999999996</v>
      </c>
      <c r="G120" s="96">
        <v>0</v>
      </c>
      <c r="J120" s="96">
        <v>41</v>
      </c>
      <c r="M120" s="96">
        <v>116</v>
      </c>
      <c r="N120" s="96" t="str">
        <f t="shared" si="5"/>
        <v>Varberg Energi AB</v>
      </c>
      <c r="P120" s="121">
        <f t="shared" si="6"/>
        <v>0</v>
      </c>
      <c r="Q120" s="81" t="str">
        <f t="shared" si="4"/>
        <v/>
      </c>
      <c r="R120" s="96">
        <v>116</v>
      </c>
      <c r="S120" s="96" t="str">
        <f t="shared" si="7"/>
        <v/>
      </c>
    </row>
    <row r="121" spans="1:19" ht="15" customHeight="1" x14ac:dyDescent="0.35">
      <c r="A121" s="96">
        <v>117</v>
      </c>
      <c r="B121" s="96" t="s">
        <v>176</v>
      </c>
      <c r="C121" s="96" t="s">
        <v>178</v>
      </c>
      <c r="D121" s="96">
        <v>0.10403</v>
      </c>
      <c r="E121" s="96">
        <v>6.0262200000000004</v>
      </c>
      <c r="F121" s="96">
        <v>11.8207</v>
      </c>
      <c r="G121" s="96">
        <v>0</v>
      </c>
      <c r="J121" s="96">
        <v>41</v>
      </c>
      <c r="M121" s="96">
        <v>117</v>
      </c>
      <c r="N121" s="96" t="str">
        <f t="shared" si="5"/>
        <v>Vattenfall AB</v>
      </c>
      <c r="P121" s="121">
        <f t="shared" si="6"/>
        <v>0</v>
      </c>
      <c r="Q121" s="81" t="str">
        <f t="shared" si="4"/>
        <v/>
      </c>
      <c r="R121" s="96">
        <v>117</v>
      </c>
      <c r="S121" s="96" t="str">
        <f t="shared" si="7"/>
        <v/>
      </c>
    </row>
    <row r="122" spans="1:19" ht="15" customHeight="1" x14ac:dyDescent="0.35">
      <c r="A122" s="96">
        <v>118</v>
      </c>
      <c r="B122" s="96" t="s">
        <v>179</v>
      </c>
      <c r="C122" s="96" t="s">
        <v>180</v>
      </c>
      <c r="D122" s="96">
        <v>0.19261700000000001</v>
      </c>
      <c r="E122" s="96">
        <v>33.561599999999999</v>
      </c>
      <c r="F122" s="96">
        <v>7.6749200000000002</v>
      </c>
      <c r="G122" s="96">
        <v>0.14433499999999999</v>
      </c>
      <c r="J122" s="96">
        <v>42</v>
      </c>
      <c r="M122" s="96">
        <v>118</v>
      </c>
      <c r="N122" s="96" t="str">
        <f t="shared" si="5"/>
        <v>Vimmerby Energi &amp; Miljö AB</v>
      </c>
      <c r="P122" s="121">
        <f t="shared" si="6"/>
        <v>0</v>
      </c>
      <c r="Q122" s="81" t="str">
        <f t="shared" si="4"/>
        <v/>
      </c>
      <c r="R122" s="96">
        <v>118</v>
      </c>
      <c r="S122" s="96" t="str">
        <f t="shared" si="7"/>
        <v/>
      </c>
    </row>
    <row r="123" spans="1:19" ht="15" customHeight="1" x14ac:dyDescent="0.35">
      <c r="A123" s="96">
        <v>119</v>
      </c>
      <c r="B123" s="96" t="s">
        <v>181</v>
      </c>
      <c r="C123" s="96" t="s">
        <v>182</v>
      </c>
      <c r="D123" s="96">
        <v>9.7020599999999999E-2</v>
      </c>
      <c r="E123" s="96">
        <v>7.8548499999999999</v>
      </c>
      <c r="F123" s="96">
        <v>10.185</v>
      </c>
      <c r="G123" s="96">
        <v>6.8212300000000002E-3</v>
      </c>
      <c r="J123" s="96">
        <v>43</v>
      </c>
      <c r="M123" s="96">
        <v>119</v>
      </c>
      <c r="N123" s="96" t="str">
        <f t="shared" si="5"/>
        <v>VänerEnergi AB</v>
      </c>
      <c r="P123" s="121">
        <f t="shared" si="6"/>
        <v>0</v>
      </c>
      <c r="Q123" s="81" t="str">
        <f t="shared" si="4"/>
        <v/>
      </c>
      <c r="R123" s="96">
        <v>119</v>
      </c>
      <c r="S123" s="96" t="str">
        <f t="shared" si="7"/>
        <v/>
      </c>
    </row>
    <row r="124" spans="1:19" ht="15" customHeight="1" x14ac:dyDescent="0.35">
      <c r="A124" s="96">
        <v>120</v>
      </c>
      <c r="B124" s="96" t="s">
        <v>183</v>
      </c>
      <c r="C124" s="96" t="s">
        <v>184</v>
      </c>
      <c r="D124" s="96">
        <v>0.19070599999999999</v>
      </c>
      <c r="E124" s="96">
        <v>5.8124099999999999</v>
      </c>
      <c r="F124" s="96">
        <v>20.3977</v>
      </c>
      <c r="G124" s="96">
        <v>0</v>
      </c>
      <c r="J124" s="96">
        <v>44</v>
      </c>
      <c r="M124" s="96">
        <v>120</v>
      </c>
      <c r="N124" s="96" t="str">
        <f t="shared" si="5"/>
        <v>Värmevärden AB</v>
      </c>
      <c r="P124" s="121">
        <f t="shared" si="6"/>
        <v>0</v>
      </c>
      <c r="Q124" s="81" t="str">
        <f t="shared" si="4"/>
        <v/>
      </c>
      <c r="R124" s="96">
        <v>120</v>
      </c>
      <c r="S124" s="96" t="str">
        <f t="shared" si="7"/>
        <v/>
      </c>
    </row>
    <row r="125" spans="1:19" ht="15" customHeight="1" x14ac:dyDescent="0.35">
      <c r="A125" s="96">
        <v>121</v>
      </c>
      <c r="B125" s="96" t="s">
        <v>183</v>
      </c>
      <c r="C125" s="96" t="s">
        <v>186</v>
      </c>
      <c r="D125" s="96">
        <v>0.18562899999999999</v>
      </c>
      <c r="E125" s="96">
        <v>6.0888400000000003</v>
      </c>
      <c r="F125" s="96">
        <v>20.725200000000001</v>
      </c>
      <c r="G125" s="96">
        <v>0</v>
      </c>
      <c r="J125" s="96">
        <v>44</v>
      </c>
      <c r="M125" s="96">
        <v>121</v>
      </c>
      <c r="N125" s="96" t="str">
        <f t="shared" si="5"/>
        <v>Värnamo Energi AB</v>
      </c>
      <c r="P125" s="121">
        <f t="shared" si="6"/>
        <v>0</v>
      </c>
      <c r="Q125" s="81" t="str">
        <f t="shared" si="4"/>
        <v/>
      </c>
      <c r="R125" s="96">
        <v>121</v>
      </c>
      <c r="S125" s="96" t="str">
        <f t="shared" si="7"/>
        <v/>
      </c>
    </row>
    <row r="126" spans="1:19" ht="15" customHeight="1" x14ac:dyDescent="0.35">
      <c r="A126" s="96">
        <v>122</v>
      </c>
      <c r="B126" s="96" t="s">
        <v>183</v>
      </c>
      <c r="C126" s="96" t="s">
        <v>187</v>
      </c>
      <c r="D126" s="96">
        <v>0.21046200000000001</v>
      </c>
      <c r="E126" s="96">
        <v>5.5694900000000001</v>
      </c>
      <c r="F126" s="96">
        <v>20.6523</v>
      </c>
      <c r="G126" s="96">
        <v>0</v>
      </c>
      <c r="J126" s="96">
        <v>44</v>
      </c>
      <c r="M126" s="96">
        <v>122</v>
      </c>
      <c r="N126" s="96" t="str">
        <f t="shared" si="5"/>
        <v>Västerbergslagens Energi AB</v>
      </c>
      <c r="P126" s="121">
        <f t="shared" si="6"/>
        <v>0</v>
      </c>
      <c r="Q126" s="81" t="str">
        <f t="shared" si="4"/>
        <v/>
      </c>
      <c r="R126" s="96">
        <v>122</v>
      </c>
      <c r="S126" s="96" t="str">
        <f t="shared" si="7"/>
        <v/>
      </c>
    </row>
    <row r="127" spans="1:19" ht="15" customHeight="1" x14ac:dyDescent="0.35">
      <c r="A127" s="96">
        <v>123</v>
      </c>
      <c r="B127" s="96" t="s">
        <v>183</v>
      </c>
      <c r="C127" s="96" t="s">
        <v>188</v>
      </c>
      <c r="D127" s="96">
        <v>0.176204</v>
      </c>
      <c r="E127" s="96">
        <v>5.3680300000000001</v>
      </c>
      <c r="F127" s="96">
        <v>19.360600000000002</v>
      </c>
      <c r="G127" s="96">
        <v>0</v>
      </c>
      <c r="J127" s="96">
        <v>44</v>
      </c>
      <c r="M127" s="96">
        <v>123</v>
      </c>
      <c r="N127" s="96" t="str">
        <f t="shared" si="5"/>
        <v>Västervik Miljö &amp; Energi AB</v>
      </c>
      <c r="P127" s="121">
        <f t="shared" si="6"/>
        <v>0</v>
      </c>
      <c r="Q127" s="81" t="str">
        <f t="shared" si="4"/>
        <v/>
      </c>
      <c r="R127" s="96">
        <v>123</v>
      </c>
      <c r="S127" s="96" t="str">
        <f t="shared" si="7"/>
        <v/>
      </c>
    </row>
    <row r="128" spans="1:19" ht="15" customHeight="1" x14ac:dyDescent="0.35">
      <c r="A128" s="96">
        <v>124</v>
      </c>
      <c r="B128" s="96" t="s">
        <v>183</v>
      </c>
      <c r="C128" s="96" t="s">
        <v>189</v>
      </c>
      <c r="D128" s="96">
        <v>0.158133</v>
      </c>
      <c r="E128" s="96">
        <v>5.43771</v>
      </c>
      <c r="F128" s="96">
        <v>17.590299999999999</v>
      </c>
      <c r="G128" s="96">
        <v>0</v>
      </c>
      <c r="J128" s="96">
        <v>44</v>
      </c>
      <c r="M128" s="96">
        <v>124</v>
      </c>
      <c r="N128" s="96" t="str">
        <f t="shared" si="5"/>
        <v>Västra Mälardalens Energi och Miljö AB</v>
      </c>
      <c r="P128" s="121">
        <f t="shared" si="6"/>
        <v>0</v>
      </c>
      <c r="Q128" s="81" t="str">
        <f t="shared" si="4"/>
        <v/>
      </c>
      <c r="R128" s="96">
        <v>124</v>
      </c>
      <c r="S128" s="96" t="str">
        <f t="shared" si="7"/>
        <v/>
      </c>
    </row>
    <row r="129" spans="1:19" ht="15" customHeight="1" x14ac:dyDescent="0.35">
      <c r="A129" s="96">
        <v>125</v>
      </c>
      <c r="B129" s="96" t="s">
        <v>183</v>
      </c>
      <c r="C129" s="96" t="s">
        <v>190</v>
      </c>
      <c r="D129" s="96">
        <v>0.201233</v>
      </c>
      <c r="E129" s="96">
        <v>6.3258099999999997</v>
      </c>
      <c r="F129" s="96">
        <v>22.264500000000002</v>
      </c>
      <c r="G129" s="96">
        <v>0</v>
      </c>
      <c r="J129" s="96">
        <v>44</v>
      </c>
      <c r="M129" s="96">
        <v>125</v>
      </c>
      <c r="N129" s="96" t="str">
        <f t="shared" si="5"/>
        <v>Växjö Energi AB</v>
      </c>
      <c r="P129" s="121">
        <f t="shared" si="6"/>
        <v>0</v>
      </c>
      <c r="Q129" s="81" t="str">
        <f t="shared" si="4"/>
        <v/>
      </c>
      <c r="R129" s="96">
        <v>125</v>
      </c>
      <c r="S129" s="96" t="str">
        <f t="shared" si="7"/>
        <v/>
      </c>
    </row>
    <row r="130" spans="1:19" ht="15" customHeight="1" x14ac:dyDescent="0.35">
      <c r="A130" s="96">
        <v>126</v>
      </c>
      <c r="B130" s="96" t="s">
        <v>183</v>
      </c>
      <c r="C130" s="96" t="s">
        <v>191</v>
      </c>
      <c r="D130" s="96">
        <v>0.10220700000000001</v>
      </c>
      <c r="E130" s="96">
        <v>5.4923999999999999</v>
      </c>
      <c r="F130" s="96">
        <v>12.595800000000001</v>
      </c>
      <c r="G130" s="96">
        <v>0</v>
      </c>
      <c r="J130" s="96">
        <v>44</v>
      </c>
      <c r="M130" s="96">
        <v>126</v>
      </c>
      <c r="N130" s="96" t="str">
        <f t="shared" si="5"/>
        <v>Ystad Energi AB</v>
      </c>
      <c r="P130" s="121">
        <f t="shared" si="6"/>
        <v>0</v>
      </c>
      <c r="Q130" s="81" t="str">
        <f t="shared" si="4"/>
        <v/>
      </c>
      <c r="R130" s="96">
        <v>126</v>
      </c>
      <c r="S130" s="96" t="str">
        <f t="shared" si="7"/>
        <v/>
      </c>
    </row>
    <row r="131" spans="1:19" ht="15" customHeight="1" x14ac:dyDescent="0.35">
      <c r="A131" s="96">
        <v>127</v>
      </c>
      <c r="B131" s="96" t="s">
        <v>183</v>
      </c>
      <c r="C131" s="96" t="s">
        <v>192</v>
      </c>
      <c r="D131" s="96">
        <v>0.15925500000000001</v>
      </c>
      <c r="E131" s="96">
        <v>4.8038400000000001</v>
      </c>
      <c r="F131" s="96">
        <v>16.895499999999998</v>
      </c>
      <c r="G131" s="96">
        <v>0</v>
      </c>
      <c r="J131" s="96">
        <v>44</v>
      </c>
      <c r="M131" s="96">
        <v>127</v>
      </c>
      <c r="N131" s="96" t="str">
        <f t="shared" si="5"/>
        <v>Ånge Energi AB</v>
      </c>
      <c r="P131" s="121">
        <f t="shared" si="6"/>
        <v>0</v>
      </c>
      <c r="Q131" s="81" t="str">
        <f t="shared" si="4"/>
        <v/>
      </c>
      <c r="R131" s="96">
        <v>127</v>
      </c>
      <c r="S131" s="96" t="str">
        <f t="shared" si="7"/>
        <v/>
      </c>
    </row>
    <row r="132" spans="1:19" ht="15" customHeight="1" x14ac:dyDescent="0.35">
      <c r="A132" s="96">
        <v>128</v>
      </c>
      <c r="B132" s="96" t="s">
        <v>183</v>
      </c>
      <c r="C132" s="96" t="s">
        <v>193</v>
      </c>
      <c r="D132" s="96">
        <v>0.16714399999999999</v>
      </c>
      <c r="E132" s="96">
        <v>5.0441200000000004</v>
      </c>
      <c r="F132" s="96">
        <v>17.9941</v>
      </c>
      <c r="G132" s="96">
        <v>0</v>
      </c>
      <c r="J132" s="96">
        <v>44</v>
      </c>
      <c r="M132" s="96">
        <v>128</v>
      </c>
      <c r="N132" s="96" t="str">
        <f t="shared" si="5"/>
        <v>Åsele Energiverk AB</v>
      </c>
      <c r="P132" s="121">
        <f t="shared" si="6"/>
        <v>0</v>
      </c>
      <c r="Q132" s="81" t="str">
        <f t="shared" si="4"/>
        <v/>
      </c>
      <c r="R132" s="96">
        <v>128</v>
      </c>
      <c r="S132" s="96" t="str">
        <f t="shared" si="7"/>
        <v/>
      </c>
    </row>
    <row r="133" spans="1:19" ht="15" customHeight="1" x14ac:dyDescent="0.35">
      <c r="A133" s="96">
        <v>129</v>
      </c>
      <c r="B133" s="96" t="s">
        <v>183</v>
      </c>
      <c r="C133" s="96" t="s">
        <v>194</v>
      </c>
      <c r="D133" s="96">
        <v>6.8765499999999993E-2</v>
      </c>
      <c r="E133" s="96">
        <v>5.1394599999999997</v>
      </c>
      <c r="F133" s="96">
        <v>9.9994099999999992</v>
      </c>
      <c r="G133" s="96">
        <v>0</v>
      </c>
      <c r="J133" s="96">
        <v>44</v>
      </c>
      <c r="M133" s="96">
        <v>129</v>
      </c>
      <c r="N133" s="96" t="str">
        <f t="shared" si="5"/>
        <v>Öresundskraft AB</v>
      </c>
      <c r="P133" s="121">
        <f t="shared" si="6"/>
        <v>0</v>
      </c>
      <c r="Q133" s="81" t="str">
        <f t="shared" ref="Q133:Q196" si="8">IF(B133=$R$2,C133,"")</f>
        <v/>
      </c>
      <c r="R133" s="96">
        <v>129</v>
      </c>
      <c r="S133" s="96" t="str">
        <f t="shared" si="7"/>
        <v/>
      </c>
    </row>
    <row r="134" spans="1:19" ht="15" customHeight="1" x14ac:dyDescent="0.35">
      <c r="A134" s="96">
        <v>130</v>
      </c>
      <c r="B134" s="96" t="s">
        <v>183</v>
      </c>
      <c r="C134" s="96" t="s">
        <v>195</v>
      </c>
      <c r="D134" s="96">
        <v>5.2677399999999999E-2</v>
      </c>
      <c r="E134" s="96">
        <v>3.0849799999999998</v>
      </c>
      <c r="F134" s="96">
        <v>4.9862299999999999</v>
      </c>
      <c r="G134" s="96">
        <v>4.68135E-4</v>
      </c>
      <c r="J134" s="96">
        <v>44</v>
      </c>
      <c r="M134" s="96">
        <v>130</v>
      </c>
      <c r="N134" s="96" t="str">
        <f t="shared" ref="N134:N136" si="9">IFERROR(INDEX($B$4:$J$487,MATCH(M134,$J$4:$J$487,0),1),"")</f>
        <v>Örkelljunga Fjärrvärmeverk AB</v>
      </c>
      <c r="P134" s="121">
        <f t="shared" ref="P134:P197" si="10">IF(Q134="",P133,P133+1)</f>
        <v>0</v>
      </c>
      <c r="Q134" s="81" t="str">
        <f t="shared" si="8"/>
        <v/>
      </c>
      <c r="R134" s="96">
        <v>130</v>
      </c>
      <c r="S134" s="96" t="str">
        <f t="shared" ref="S134:S136" si="11">IFERROR(INDEX($P$4:$Q$468,MATCH(R134,$P$4:$P$468,0),2),"")</f>
        <v/>
      </c>
    </row>
    <row r="135" spans="1:19" ht="15" customHeight="1" x14ac:dyDescent="0.35">
      <c r="A135" s="96">
        <v>131</v>
      </c>
      <c r="B135" s="96" t="s">
        <v>183</v>
      </c>
      <c r="C135" s="96" t="s">
        <v>196</v>
      </c>
      <c r="D135" s="96">
        <v>2.691E-2</v>
      </c>
      <c r="E135" s="96">
        <v>0</v>
      </c>
      <c r="F135" s="96">
        <v>0</v>
      </c>
      <c r="G135" s="96">
        <v>0</v>
      </c>
      <c r="J135" s="96">
        <v>44</v>
      </c>
      <c r="M135" s="96">
        <v>131</v>
      </c>
      <c r="N135" s="96" t="str">
        <f t="shared" si="9"/>
        <v>Österlens Kraft AB</v>
      </c>
      <c r="P135" s="121">
        <f t="shared" si="10"/>
        <v>0</v>
      </c>
      <c r="Q135" s="81" t="str">
        <f t="shared" si="8"/>
        <v/>
      </c>
      <c r="R135" s="96">
        <v>131</v>
      </c>
      <c r="S135" s="96" t="str">
        <f t="shared" si="11"/>
        <v/>
      </c>
    </row>
    <row r="136" spans="1:19" ht="15" customHeight="1" x14ac:dyDescent="0.35">
      <c r="A136" s="96">
        <v>132</v>
      </c>
      <c r="B136" s="96" t="s">
        <v>197</v>
      </c>
      <c r="C136" s="96" t="s">
        <v>198</v>
      </c>
      <c r="D136" s="96">
        <v>0.21302599999999999</v>
      </c>
      <c r="E136" s="96">
        <v>38.284999999999997</v>
      </c>
      <c r="F136" s="96">
        <v>12.485300000000001</v>
      </c>
      <c r="G136" s="96">
        <v>6.5987400000000002E-2</v>
      </c>
      <c r="J136" s="96">
        <v>45</v>
      </c>
      <c r="M136" s="96">
        <v>132</v>
      </c>
      <c r="N136" s="96" t="str">
        <f t="shared" si="9"/>
        <v>Övik Energi AB</v>
      </c>
      <c r="P136" s="121">
        <f t="shared" si="10"/>
        <v>0</v>
      </c>
      <c r="Q136" s="81" t="str">
        <f t="shared" si="8"/>
        <v/>
      </c>
      <c r="R136" s="96">
        <v>132</v>
      </c>
      <c r="S136" s="96" t="str">
        <f t="shared" si="11"/>
        <v/>
      </c>
    </row>
    <row r="137" spans="1:19" ht="15" customHeight="1" x14ac:dyDescent="0.35">
      <c r="A137" s="96">
        <v>133</v>
      </c>
      <c r="B137" s="96" t="s">
        <v>199</v>
      </c>
      <c r="C137" s="96" t="s">
        <v>200</v>
      </c>
      <c r="D137" s="96">
        <v>0.12742700000000001</v>
      </c>
      <c r="E137" s="96">
        <v>10.9122</v>
      </c>
      <c r="F137" s="96">
        <v>9.1913300000000007</v>
      </c>
      <c r="G137" s="96">
        <v>1.4978399999999999E-2</v>
      </c>
      <c r="J137" s="96">
        <v>46</v>
      </c>
      <c r="P137" s="121">
        <f t="shared" si="10"/>
        <v>0</v>
      </c>
      <c r="Q137" s="81" t="str">
        <f t="shared" si="8"/>
        <v/>
      </c>
    </row>
    <row r="138" spans="1:19" ht="15" customHeight="1" x14ac:dyDescent="0.35">
      <c r="A138" s="96">
        <v>134</v>
      </c>
      <c r="B138" s="96" t="s">
        <v>199</v>
      </c>
      <c r="C138" s="96" t="s">
        <v>201</v>
      </c>
      <c r="D138" s="96">
        <v>0.13392699999999999</v>
      </c>
      <c r="E138" s="96">
        <v>56.5229</v>
      </c>
      <c r="F138" s="96">
        <v>5.2344900000000001</v>
      </c>
      <c r="G138" s="96">
        <v>9.9097999999999999E-3</v>
      </c>
      <c r="J138" s="96">
        <v>46</v>
      </c>
      <c r="P138" s="121">
        <f t="shared" si="10"/>
        <v>0</v>
      </c>
      <c r="Q138" s="81" t="str">
        <f t="shared" si="8"/>
        <v/>
      </c>
    </row>
    <row r="139" spans="1:19" ht="15" customHeight="1" x14ac:dyDescent="0.35">
      <c r="A139" s="96">
        <v>135</v>
      </c>
      <c r="B139" s="96" t="s">
        <v>202</v>
      </c>
      <c r="C139" s="96" t="s">
        <v>203</v>
      </c>
      <c r="D139" s="96">
        <v>6.0543899999999998E-2</v>
      </c>
      <c r="E139" s="96">
        <v>3.6150000000000002</v>
      </c>
      <c r="F139" s="96">
        <v>5.4997400000000001</v>
      </c>
      <c r="G139" s="96">
        <v>2.92575E-3</v>
      </c>
      <c r="J139" s="96">
        <v>47</v>
      </c>
      <c r="P139" s="121">
        <f t="shared" si="10"/>
        <v>0</v>
      </c>
      <c r="Q139" s="81" t="str">
        <f t="shared" si="8"/>
        <v/>
      </c>
    </row>
    <row r="140" spans="1:19" ht="15" customHeight="1" x14ac:dyDescent="0.35">
      <c r="A140" s="96">
        <v>136</v>
      </c>
      <c r="B140" s="96" t="s">
        <v>204</v>
      </c>
      <c r="C140" s="96" t="s">
        <v>205</v>
      </c>
      <c r="D140" s="96">
        <v>0.125387</v>
      </c>
      <c r="E140" s="96">
        <v>21.471900000000002</v>
      </c>
      <c r="F140" s="96">
        <v>10.0909</v>
      </c>
      <c r="G140" s="96">
        <v>2.5430100000000001E-2</v>
      </c>
      <c r="J140" s="96">
        <v>48</v>
      </c>
      <c r="P140" s="121">
        <f t="shared" si="10"/>
        <v>0</v>
      </c>
      <c r="Q140" s="81" t="str">
        <f t="shared" si="8"/>
        <v/>
      </c>
    </row>
    <row r="141" spans="1:19" ht="15" customHeight="1" x14ac:dyDescent="0.35">
      <c r="A141" s="96">
        <v>137</v>
      </c>
      <c r="B141" s="96" t="s">
        <v>206</v>
      </c>
      <c r="C141" s="96" t="s">
        <v>207</v>
      </c>
      <c r="D141" s="96">
        <v>9.7376600000000004E-3</v>
      </c>
      <c r="E141" s="96">
        <v>0.755749</v>
      </c>
      <c r="F141" s="96">
        <v>0.53188199999999997</v>
      </c>
      <c r="G141" s="96">
        <v>2.1767499999999999E-3</v>
      </c>
      <c r="J141" s="96">
        <v>49</v>
      </c>
      <c r="P141" s="121">
        <f t="shared" si="10"/>
        <v>0</v>
      </c>
      <c r="Q141" s="81" t="str">
        <f t="shared" si="8"/>
        <v/>
      </c>
    </row>
    <row r="142" spans="1:19" ht="15" customHeight="1" x14ac:dyDescent="0.35">
      <c r="A142" s="96">
        <v>138</v>
      </c>
      <c r="B142" s="96" t="s">
        <v>208</v>
      </c>
      <c r="C142" s="96" t="s">
        <v>209</v>
      </c>
      <c r="D142" s="96">
        <v>0.186306</v>
      </c>
      <c r="E142" s="96">
        <v>64.257099999999994</v>
      </c>
      <c r="F142" s="96">
        <v>5.8239200000000002</v>
      </c>
      <c r="G142" s="96">
        <v>2.1222899999999999E-2</v>
      </c>
      <c r="J142" s="96">
        <v>50</v>
      </c>
      <c r="P142" s="121">
        <f t="shared" si="10"/>
        <v>0</v>
      </c>
      <c r="Q142" s="81" t="str">
        <f t="shared" si="8"/>
        <v/>
      </c>
    </row>
    <row r="143" spans="1:19" ht="15" customHeight="1" x14ac:dyDescent="0.35">
      <c r="A143" s="96">
        <v>139</v>
      </c>
      <c r="B143" s="96" t="s">
        <v>210</v>
      </c>
      <c r="C143" s="96" t="s">
        <v>211</v>
      </c>
      <c r="D143" s="96">
        <v>0.105971</v>
      </c>
      <c r="E143" s="96">
        <v>41.237200000000001</v>
      </c>
      <c r="F143" s="96">
        <v>5.8244600000000002</v>
      </c>
      <c r="G143" s="96">
        <v>1.44627E-2</v>
      </c>
      <c r="J143" s="96">
        <v>51</v>
      </c>
      <c r="P143" s="121">
        <f t="shared" si="10"/>
        <v>0</v>
      </c>
      <c r="Q143" s="81" t="str">
        <f t="shared" si="8"/>
        <v/>
      </c>
    </row>
    <row r="144" spans="1:19" ht="15" customHeight="1" x14ac:dyDescent="0.35">
      <c r="A144" s="96">
        <v>140</v>
      </c>
      <c r="B144" s="96" t="s">
        <v>212</v>
      </c>
      <c r="C144" s="96" t="s">
        <v>213</v>
      </c>
      <c r="D144" s="96">
        <v>0.14403299999999999</v>
      </c>
      <c r="E144" s="96">
        <v>9.41432</v>
      </c>
      <c r="F144" s="96">
        <v>5.13436</v>
      </c>
      <c r="G144" s="96">
        <v>1.1400499999999999E-2</v>
      </c>
      <c r="J144" s="96">
        <v>52</v>
      </c>
      <c r="P144" s="121">
        <f t="shared" si="10"/>
        <v>0</v>
      </c>
      <c r="Q144" s="81" t="str">
        <f t="shared" si="8"/>
        <v/>
      </c>
    </row>
    <row r="145" spans="1:17" ht="15" customHeight="1" x14ac:dyDescent="0.35">
      <c r="A145" s="96">
        <v>141</v>
      </c>
      <c r="B145" s="96" t="s">
        <v>214</v>
      </c>
      <c r="C145" s="96" t="s">
        <v>215</v>
      </c>
      <c r="D145" s="96">
        <v>0.26095699999999999</v>
      </c>
      <c r="E145" s="96">
        <v>105.02500000000001</v>
      </c>
      <c r="F145" s="96">
        <v>6.1787000000000001</v>
      </c>
      <c r="G145" s="96">
        <v>0.123073</v>
      </c>
      <c r="J145" s="96">
        <v>53</v>
      </c>
      <c r="P145" s="121">
        <f t="shared" si="10"/>
        <v>0</v>
      </c>
      <c r="Q145" s="81" t="str">
        <f t="shared" si="8"/>
        <v/>
      </c>
    </row>
    <row r="146" spans="1:17" ht="15" customHeight="1" x14ac:dyDescent="0.35">
      <c r="A146" s="96">
        <v>142</v>
      </c>
      <c r="B146" s="96" t="s">
        <v>216</v>
      </c>
      <c r="C146" s="96" t="s">
        <v>217</v>
      </c>
      <c r="D146" s="96">
        <v>4.8753499999999998E-2</v>
      </c>
      <c r="E146" s="96">
        <v>6.42713</v>
      </c>
      <c r="F146" s="96">
        <v>4.6654999999999998</v>
      </c>
      <c r="G146" s="96">
        <v>1.3080100000000001E-3</v>
      </c>
      <c r="J146" s="96">
        <v>54</v>
      </c>
      <c r="P146" s="121">
        <f t="shared" si="10"/>
        <v>0</v>
      </c>
      <c r="Q146" s="81" t="str">
        <f t="shared" si="8"/>
        <v/>
      </c>
    </row>
    <row r="147" spans="1:17" ht="15" customHeight="1" x14ac:dyDescent="0.35">
      <c r="A147" s="96">
        <v>143</v>
      </c>
      <c r="B147" s="96" t="s">
        <v>216</v>
      </c>
      <c r="C147" s="96" t="s">
        <v>218</v>
      </c>
      <c r="D147" s="96">
        <v>8.0307100000000006E-2</v>
      </c>
      <c r="E147" s="96">
        <v>4.6293800000000003</v>
      </c>
      <c r="F147" s="96">
        <v>11.640700000000001</v>
      </c>
      <c r="G147" s="96">
        <v>0</v>
      </c>
      <c r="J147" s="96">
        <v>54</v>
      </c>
      <c r="P147" s="121">
        <f t="shared" si="10"/>
        <v>0</v>
      </c>
      <c r="Q147" s="81" t="str">
        <f t="shared" si="8"/>
        <v/>
      </c>
    </row>
    <row r="148" spans="1:17" ht="15" customHeight="1" x14ac:dyDescent="0.35">
      <c r="A148" s="96">
        <v>144</v>
      </c>
      <c r="B148" s="96" t="s">
        <v>219</v>
      </c>
      <c r="C148" s="96" t="s">
        <v>220</v>
      </c>
      <c r="D148" s="96">
        <v>0.17537700000000001</v>
      </c>
      <c r="E148" s="96">
        <v>8.6953200000000006</v>
      </c>
      <c r="F148" s="96">
        <v>18.185300000000002</v>
      </c>
      <c r="G148" s="96">
        <v>1.02115E-2</v>
      </c>
      <c r="J148" s="96">
        <v>55</v>
      </c>
      <c r="P148" s="121">
        <f t="shared" si="10"/>
        <v>0</v>
      </c>
      <c r="Q148" s="81" t="str">
        <f t="shared" si="8"/>
        <v/>
      </c>
    </row>
    <row r="149" spans="1:17" ht="15" customHeight="1" x14ac:dyDescent="0.35">
      <c r="A149" s="96">
        <v>145</v>
      </c>
      <c r="B149" s="96" t="s">
        <v>219</v>
      </c>
      <c r="C149" s="96" t="s">
        <v>221</v>
      </c>
      <c r="D149" s="96">
        <v>0.156636</v>
      </c>
      <c r="E149" s="96">
        <v>8.7588500000000007</v>
      </c>
      <c r="F149" s="96">
        <v>15.209099999999999</v>
      </c>
      <c r="G149" s="96">
        <v>1.53846E-2</v>
      </c>
      <c r="J149" s="96">
        <v>55</v>
      </c>
      <c r="P149" s="121">
        <f t="shared" si="10"/>
        <v>0</v>
      </c>
      <c r="Q149" s="81" t="str">
        <f t="shared" si="8"/>
        <v/>
      </c>
    </row>
    <row r="150" spans="1:17" ht="15" customHeight="1" x14ac:dyDescent="0.35">
      <c r="A150" s="96">
        <v>146</v>
      </c>
      <c r="B150" s="96" t="s">
        <v>219</v>
      </c>
      <c r="C150" s="96" t="s">
        <v>222</v>
      </c>
      <c r="D150" s="96">
        <v>0.10935</v>
      </c>
      <c r="E150" s="96">
        <v>19.772600000000001</v>
      </c>
      <c r="F150" s="96">
        <v>6.81182</v>
      </c>
      <c r="G150" s="96">
        <v>2.0762200000000001E-2</v>
      </c>
      <c r="J150" s="96">
        <v>55</v>
      </c>
      <c r="P150" s="121">
        <f t="shared" si="10"/>
        <v>0</v>
      </c>
      <c r="Q150" s="81" t="str">
        <f t="shared" si="8"/>
        <v/>
      </c>
    </row>
    <row r="151" spans="1:17" ht="15" customHeight="1" x14ac:dyDescent="0.35">
      <c r="A151" s="96">
        <v>147</v>
      </c>
      <c r="B151" s="96" t="s">
        <v>223</v>
      </c>
      <c r="C151" s="96" t="s">
        <v>224</v>
      </c>
      <c r="D151" s="96">
        <v>4.96213E-2</v>
      </c>
      <c r="E151" s="96">
        <v>56.594200000000001</v>
      </c>
      <c r="F151" s="96">
        <v>3.24194</v>
      </c>
      <c r="G151" s="96">
        <v>1.81862E-3</v>
      </c>
      <c r="J151" s="96">
        <v>56</v>
      </c>
      <c r="P151" s="121">
        <f t="shared" si="10"/>
        <v>0</v>
      </c>
      <c r="Q151" s="81" t="str">
        <f t="shared" si="8"/>
        <v/>
      </c>
    </row>
    <row r="152" spans="1:17" ht="15" customHeight="1" x14ac:dyDescent="0.35">
      <c r="A152" s="96">
        <v>148</v>
      </c>
      <c r="B152" s="96" t="s">
        <v>225</v>
      </c>
      <c r="C152" s="96" t="s">
        <v>226</v>
      </c>
      <c r="D152" s="96">
        <v>0.184171</v>
      </c>
      <c r="E152" s="96">
        <v>10.182700000000001</v>
      </c>
      <c r="F152" s="96">
        <v>18.731100000000001</v>
      </c>
      <c r="G152" s="96">
        <v>1.3721199999999999E-2</v>
      </c>
      <c r="J152" s="96">
        <v>57</v>
      </c>
      <c r="P152" s="121">
        <f t="shared" si="10"/>
        <v>0</v>
      </c>
      <c r="Q152" s="81" t="str">
        <f t="shared" si="8"/>
        <v/>
      </c>
    </row>
    <row r="153" spans="1:17" ht="15" customHeight="1" x14ac:dyDescent="0.35">
      <c r="A153" s="96">
        <v>149</v>
      </c>
      <c r="B153" s="96" t="s">
        <v>229</v>
      </c>
      <c r="C153" s="96" t="s">
        <v>230</v>
      </c>
      <c r="D153" s="96">
        <v>5.3706400000000001E-2</v>
      </c>
      <c r="E153" s="96">
        <v>6.1969900000000004</v>
      </c>
      <c r="F153" s="96">
        <v>12.0549</v>
      </c>
      <c r="G153" s="96">
        <v>0</v>
      </c>
      <c r="J153" s="96">
        <v>58</v>
      </c>
      <c r="P153" s="121">
        <f t="shared" si="10"/>
        <v>0</v>
      </c>
      <c r="Q153" s="81" t="str">
        <f t="shared" si="8"/>
        <v/>
      </c>
    </row>
    <row r="154" spans="1:17" ht="15" customHeight="1" x14ac:dyDescent="0.35">
      <c r="A154" s="96">
        <v>150</v>
      </c>
      <c r="B154" s="96" t="s">
        <v>229</v>
      </c>
      <c r="C154" s="96" t="s">
        <v>231</v>
      </c>
      <c r="D154" s="96">
        <v>0.14111899999999999</v>
      </c>
      <c r="E154" s="96">
        <v>4.8762100000000004</v>
      </c>
      <c r="F154" s="96">
        <v>18.2454</v>
      </c>
      <c r="G154" s="96">
        <v>0</v>
      </c>
      <c r="J154" s="96">
        <v>58</v>
      </c>
      <c r="P154" s="121">
        <f t="shared" si="10"/>
        <v>0</v>
      </c>
      <c r="Q154" s="81" t="str">
        <f t="shared" si="8"/>
        <v/>
      </c>
    </row>
    <row r="155" spans="1:17" ht="15" customHeight="1" x14ac:dyDescent="0.35">
      <c r="A155" s="96">
        <v>151</v>
      </c>
      <c r="B155" s="96" t="s">
        <v>229</v>
      </c>
      <c r="C155" s="96" t="s">
        <v>232</v>
      </c>
      <c r="D155" s="96">
        <v>8.0487699999999995E-2</v>
      </c>
      <c r="E155" s="96">
        <v>4.9259599999999999</v>
      </c>
      <c r="F155" s="96">
        <v>12.9895</v>
      </c>
      <c r="G155" s="96">
        <v>0</v>
      </c>
      <c r="J155" s="96">
        <v>58</v>
      </c>
      <c r="P155" s="121">
        <f t="shared" si="10"/>
        <v>0</v>
      </c>
      <c r="Q155" s="81" t="str">
        <f t="shared" si="8"/>
        <v/>
      </c>
    </row>
    <row r="156" spans="1:17" ht="15" customHeight="1" x14ac:dyDescent="0.35">
      <c r="A156" s="96">
        <v>152</v>
      </c>
      <c r="B156" s="96" t="s">
        <v>229</v>
      </c>
      <c r="C156" s="96" t="s">
        <v>233</v>
      </c>
      <c r="D156" s="96">
        <v>0.14840999999999999</v>
      </c>
      <c r="E156" s="96">
        <v>5.18262</v>
      </c>
      <c r="F156" s="96">
        <v>19.3645</v>
      </c>
      <c r="G156" s="96">
        <v>0</v>
      </c>
      <c r="J156" s="96">
        <v>58</v>
      </c>
      <c r="P156" s="121">
        <f t="shared" si="10"/>
        <v>0</v>
      </c>
      <c r="Q156" s="81" t="str">
        <f t="shared" si="8"/>
        <v/>
      </c>
    </row>
    <row r="157" spans="1:17" ht="15" customHeight="1" x14ac:dyDescent="0.35">
      <c r="A157" s="96">
        <v>153</v>
      </c>
      <c r="B157" s="96" t="s">
        <v>234</v>
      </c>
      <c r="C157" s="96" t="s">
        <v>235</v>
      </c>
      <c r="D157" s="96">
        <v>0.17532300000000001</v>
      </c>
      <c r="E157" s="96">
        <v>35.982300000000002</v>
      </c>
      <c r="F157" s="96">
        <v>2.2818399999999999</v>
      </c>
      <c r="G157" s="96">
        <v>8.1972000000000003E-2</v>
      </c>
      <c r="J157" s="96">
        <v>59</v>
      </c>
      <c r="P157" s="121">
        <f t="shared" si="10"/>
        <v>0</v>
      </c>
      <c r="Q157" s="81" t="str">
        <f t="shared" si="8"/>
        <v/>
      </c>
    </row>
    <row r="158" spans="1:17" ht="15" customHeight="1" x14ac:dyDescent="0.35">
      <c r="A158" s="96">
        <v>154</v>
      </c>
      <c r="B158" s="96" t="s">
        <v>236</v>
      </c>
      <c r="C158" s="96" t="s">
        <v>237</v>
      </c>
      <c r="D158" s="96">
        <v>4.5838499999999997E-2</v>
      </c>
      <c r="E158" s="96">
        <v>81.323400000000007</v>
      </c>
      <c r="F158" s="96">
        <v>1.6883699999999999</v>
      </c>
      <c r="G158" s="96">
        <v>0</v>
      </c>
      <c r="J158" s="96">
        <v>60</v>
      </c>
      <c r="P158" s="121">
        <f t="shared" si="10"/>
        <v>0</v>
      </c>
      <c r="Q158" s="81" t="str">
        <f t="shared" si="8"/>
        <v/>
      </c>
    </row>
    <row r="159" spans="1:17" ht="15" customHeight="1" x14ac:dyDescent="0.35">
      <c r="A159" s="96">
        <v>155</v>
      </c>
      <c r="B159" s="96" t="s">
        <v>236</v>
      </c>
      <c r="C159" s="96" t="s">
        <v>238</v>
      </c>
      <c r="D159" s="96">
        <v>0.21044099999999999</v>
      </c>
      <c r="E159" s="96">
        <v>207.113</v>
      </c>
      <c r="F159" s="96">
        <v>5.3816100000000002</v>
      </c>
      <c r="G159" s="96">
        <v>2.49137E-2</v>
      </c>
      <c r="J159" s="96">
        <v>60</v>
      </c>
      <c r="P159" s="121">
        <f t="shared" si="10"/>
        <v>0</v>
      </c>
      <c r="Q159" s="81" t="str">
        <f t="shared" si="8"/>
        <v/>
      </c>
    </row>
    <row r="160" spans="1:17" ht="15" customHeight="1" x14ac:dyDescent="0.35">
      <c r="A160" s="96">
        <v>156</v>
      </c>
      <c r="B160" s="96" t="s">
        <v>239</v>
      </c>
      <c r="C160" s="96" t="s">
        <v>240</v>
      </c>
      <c r="D160" s="96">
        <v>0.19567000000000001</v>
      </c>
      <c r="E160" s="96">
        <v>41.6539</v>
      </c>
      <c r="F160" s="96">
        <v>11.4376</v>
      </c>
      <c r="G160" s="96">
        <v>0.10756499999999999</v>
      </c>
      <c r="J160" s="96">
        <v>61</v>
      </c>
      <c r="P160" s="121">
        <f t="shared" si="10"/>
        <v>0</v>
      </c>
      <c r="Q160" s="81" t="str">
        <f t="shared" si="8"/>
        <v/>
      </c>
    </row>
    <row r="161" spans="1:17" ht="15" customHeight="1" x14ac:dyDescent="0.35">
      <c r="A161" s="96">
        <v>157</v>
      </c>
      <c r="B161" s="96" t="s">
        <v>241</v>
      </c>
      <c r="C161" s="96" t="s">
        <v>242</v>
      </c>
      <c r="D161" s="96">
        <v>8.66619E-2</v>
      </c>
      <c r="E161" s="96">
        <v>19.2806</v>
      </c>
      <c r="F161" s="96">
        <v>1.58273</v>
      </c>
      <c r="G161" s="96">
        <v>5.4656799999999998E-2</v>
      </c>
      <c r="J161" s="96">
        <v>62</v>
      </c>
      <c r="P161" s="121">
        <f t="shared" si="10"/>
        <v>0</v>
      </c>
      <c r="Q161" s="81" t="str">
        <f t="shared" si="8"/>
        <v/>
      </c>
    </row>
    <row r="162" spans="1:17" ht="15" customHeight="1" x14ac:dyDescent="0.35">
      <c r="A162" s="96">
        <v>158</v>
      </c>
      <c r="B162" s="96" t="s">
        <v>241</v>
      </c>
      <c r="C162" s="96" t="s">
        <v>243</v>
      </c>
      <c r="D162" s="96">
        <v>0.160553</v>
      </c>
      <c r="E162" s="96">
        <v>3.7106400000000002</v>
      </c>
      <c r="F162" s="96">
        <v>12.9872</v>
      </c>
      <c r="G162" s="96">
        <v>0</v>
      </c>
      <c r="J162" s="96">
        <v>62</v>
      </c>
      <c r="P162" s="121">
        <f t="shared" si="10"/>
        <v>0</v>
      </c>
      <c r="Q162" s="81" t="str">
        <f t="shared" si="8"/>
        <v/>
      </c>
    </row>
    <row r="163" spans="1:17" ht="15" customHeight="1" x14ac:dyDescent="0.35">
      <c r="A163" s="96">
        <v>159</v>
      </c>
      <c r="B163" s="96" t="s">
        <v>241</v>
      </c>
      <c r="C163" s="96" t="s">
        <v>245</v>
      </c>
      <c r="D163" s="96">
        <v>0.107587</v>
      </c>
      <c r="E163" s="96">
        <v>13.6814</v>
      </c>
      <c r="F163" s="96">
        <v>2.61185</v>
      </c>
      <c r="G163" s="96">
        <v>4.21698E-2</v>
      </c>
      <c r="J163" s="96">
        <v>62</v>
      </c>
      <c r="P163" s="121">
        <f t="shared" si="10"/>
        <v>0</v>
      </c>
      <c r="Q163" s="81" t="str">
        <f t="shared" si="8"/>
        <v/>
      </c>
    </row>
    <row r="164" spans="1:17" ht="15" customHeight="1" x14ac:dyDescent="0.35">
      <c r="A164" s="96">
        <v>160</v>
      </c>
      <c r="B164" s="96" t="s">
        <v>241</v>
      </c>
      <c r="C164" s="96" t="s">
        <v>246</v>
      </c>
      <c r="D164" s="96">
        <v>0.19727</v>
      </c>
      <c r="E164" s="96">
        <v>9.3054100000000002</v>
      </c>
      <c r="F164" s="96">
        <v>11.1135</v>
      </c>
      <c r="G164" s="96">
        <v>2.79685E-2</v>
      </c>
      <c r="J164" s="96">
        <v>62</v>
      </c>
      <c r="P164" s="121">
        <f t="shared" si="10"/>
        <v>0</v>
      </c>
      <c r="Q164" s="81" t="str">
        <f t="shared" si="8"/>
        <v/>
      </c>
    </row>
    <row r="165" spans="1:17" ht="15" customHeight="1" x14ac:dyDescent="0.35">
      <c r="A165" s="96">
        <v>161</v>
      </c>
      <c r="B165" s="96" t="s">
        <v>247</v>
      </c>
      <c r="C165" s="96" t="s">
        <v>248</v>
      </c>
      <c r="D165" s="96">
        <v>9.9758899999999998E-2</v>
      </c>
      <c r="E165" s="96">
        <v>127.947</v>
      </c>
      <c r="F165" s="96">
        <v>5.9089600000000004</v>
      </c>
      <c r="G165" s="96">
        <v>1.0272999999999999E-2</v>
      </c>
      <c r="J165" s="96">
        <v>63</v>
      </c>
      <c r="P165" s="121">
        <f t="shared" si="10"/>
        <v>0</v>
      </c>
      <c r="Q165" s="81" t="str">
        <f t="shared" si="8"/>
        <v/>
      </c>
    </row>
    <row r="166" spans="1:17" ht="15" customHeight="1" x14ac:dyDescent="0.35">
      <c r="A166" s="96">
        <v>162</v>
      </c>
      <c r="B166" s="96" t="s">
        <v>249</v>
      </c>
      <c r="C166" s="96" t="s">
        <v>250</v>
      </c>
      <c r="D166" s="96">
        <v>0.197991</v>
      </c>
      <c r="E166" s="96">
        <v>7.0822399999999996</v>
      </c>
      <c r="F166" s="96">
        <v>21.774699999999999</v>
      </c>
      <c r="G166" s="96">
        <v>2.0884100000000002E-3</v>
      </c>
      <c r="J166" s="96">
        <v>64</v>
      </c>
      <c r="P166" s="121">
        <f t="shared" si="10"/>
        <v>0</v>
      </c>
      <c r="Q166" s="81" t="str">
        <f t="shared" si="8"/>
        <v/>
      </c>
    </row>
    <row r="167" spans="1:17" ht="15" customHeight="1" x14ac:dyDescent="0.35">
      <c r="A167" s="96">
        <v>163</v>
      </c>
      <c r="B167" s="96" t="s">
        <v>249</v>
      </c>
      <c r="C167" s="96" t="s">
        <v>251</v>
      </c>
      <c r="D167" s="96">
        <v>0.10430300000000001</v>
      </c>
      <c r="E167" s="96">
        <v>6.6457100000000002</v>
      </c>
      <c r="F167" s="96">
        <v>9.5705399999999994</v>
      </c>
      <c r="G167" s="96">
        <v>5.3350899999999998E-3</v>
      </c>
      <c r="J167" s="96">
        <v>64</v>
      </c>
      <c r="P167" s="121">
        <f t="shared" si="10"/>
        <v>0</v>
      </c>
      <c r="Q167" s="81" t="str">
        <f t="shared" si="8"/>
        <v/>
      </c>
    </row>
    <row r="168" spans="1:17" ht="15" customHeight="1" x14ac:dyDescent="0.35">
      <c r="A168" s="96">
        <v>164</v>
      </c>
      <c r="B168" s="96" t="s">
        <v>249</v>
      </c>
      <c r="C168" s="96" t="s">
        <v>252</v>
      </c>
      <c r="D168" s="96">
        <v>7.5732499999999994E-2</v>
      </c>
      <c r="E168" s="96">
        <v>5.4122399999999997</v>
      </c>
      <c r="F168" s="96">
        <v>7.9047299999999998</v>
      </c>
      <c r="G168" s="96">
        <v>2.5826199999999999E-3</v>
      </c>
      <c r="J168" s="96">
        <v>64</v>
      </c>
      <c r="P168" s="121">
        <f t="shared" si="10"/>
        <v>0</v>
      </c>
      <c r="Q168" s="81" t="str">
        <f t="shared" si="8"/>
        <v/>
      </c>
    </row>
    <row r="169" spans="1:17" ht="15" customHeight="1" x14ac:dyDescent="0.35">
      <c r="A169" s="96">
        <v>165</v>
      </c>
      <c r="B169" s="96" t="s">
        <v>253</v>
      </c>
      <c r="C169" s="96" t="s">
        <v>254</v>
      </c>
      <c r="D169" s="96">
        <v>0.10309</v>
      </c>
      <c r="E169" s="96">
        <v>23.026</v>
      </c>
      <c r="F169" s="96">
        <v>2.4303300000000001</v>
      </c>
      <c r="G169" s="96">
        <v>6.7500900000000003E-2</v>
      </c>
      <c r="J169" s="96">
        <v>65</v>
      </c>
      <c r="P169" s="121">
        <f t="shared" si="10"/>
        <v>0</v>
      </c>
      <c r="Q169" s="81" t="str">
        <f t="shared" si="8"/>
        <v/>
      </c>
    </row>
    <row r="170" spans="1:17" ht="15" customHeight="1" x14ac:dyDescent="0.35">
      <c r="A170" s="96">
        <v>166</v>
      </c>
      <c r="B170" s="96" t="s">
        <v>253</v>
      </c>
      <c r="C170" s="96" t="s">
        <v>256</v>
      </c>
      <c r="D170" s="96">
        <v>7.30425E-3</v>
      </c>
      <c r="E170" s="96">
        <v>0.26510099999999998</v>
      </c>
      <c r="F170" s="96">
        <v>0.92841200000000002</v>
      </c>
      <c r="G170" s="96">
        <v>0</v>
      </c>
      <c r="J170" s="96">
        <v>65</v>
      </c>
      <c r="P170" s="121">
        <f t="shared" si="10"/>
        <v>0</v>
      </c>
      <c r="Q170" s="81" t="str">
        <f t="shared" si="8"/>
        <v/>
      </c>
    </row>
    <row r="171" spans="1:17" ht="15" customHeight="1" x14ac:dyDescent="0.35">
      <c r="A171" s="96">
        <v>167</v>
      </c>
      <c r="B171" s="96" t="s">
        <v>253</v>
      </c>
      <c r="C171" s="96" t="s">
        <v>257</v>
      </c>
      <c r="D171" s="96">
        <v>0.136905</v>
      </c>
      <c r="E171" s="96">
        <v>15.619</v>
      </c>
      <c r="F171" s="96">
        <v>14.838100000000001</v>
      </c>
      <c r="G171" s="96">
        <v>2.6963299999999999E-2</v>
      </c>
      <c r="J171" s="96">
        <v>65</v>
      </c>
      <c r="P171" s="121">
        <f t="shared" si="10"/>
        <v>0</v>
      </c>
      <c r="Q171" s="81" t="str">
        <f t="shared" si="8"/>
        <v/>
      </c>
    </row>
    <row r="172" spans="1:17" ht="15" customHeight="1" x14ac:dyDescent="0.35">
      <c r="A172" s="96">
        <v>168</v>
      </c>
      <c r="B172" s="96" t="s">
        <v>258</v>
      </c>
      <c r="C172" s="96" t="s">
        <v>259</v>
      </c>
      <c r="D172" s="96">
        <v>5.8095399999999998E-2</v>
      </c>
      <c r="E172" s="96">
        <v>5.8580199999999998</v>
      </c>
      <c r="F172" s="96">
        <v>8.3748100000000001</v>
      </c>
      <c r="G172" s="96">
        <v>3.1241099999999998E-3</v>
      </c>
      <c r="J172" s="96">
        <v>66</v>
      </c>
      <c r="P172" s="121">
        <f t="shared" si="10"/>
        <v>0</v>
      </c>
      <c r="Q172" s="81" t="str">
        <f t="shared" si="8"/>
        <v/>
      </c>
    </row>
    <row r="173" spans="1:17" ht="15" customHeight="1" x14ac:dyDescent="0.35">
      <c r="A173" s="96">
        <v>169</v>
      </c>
      <c r="B173" s="96" t="s">
        <v>260</v>
      </c>
      <c r="C173" s="96" t="s">
        <v>261</v>
      </c>
      <c r="D173" s="96">
        <v>4.8472800000000003E-2</v>
      </c>
      <c r="E173" s="96">
        <v>5.8212200000000003</v>
      </c>
      <c r="F173" s="96">
        <v>9.2151800000000001</v>
      </c>
      <c r="G173" s="96">
        <v>2.0043000000000001E-3</v>
      </c>
      <c r="J173" s="96">
        <v>67</v>
      </c>
      <c r="P173" s="121">
        <f t="shared" si="10"/>
        <v>0</v>
      </c>
      <c r="Q173" s="81" t="str">
        <f t="shared" si="8"/>
        <v/>
      </c>
    </row>
    <row r="174" spans="1:17" ht="15" customHeight="1" x14ac:dyDescent="0.35">
      <c r="A174" s="96">
        <v>170</v>
      </c>
      <c r="B174" s="96" t="s">
        <v>260</v>
      </c>
      <c r="C174" s="96" t="s">
        <v>262</v>
      </c>
      <c r="D174" s="96">
        <v>0.174375</v>
      </c>
      <c r="E174" s="96">
        <v>7.3034800000000004</v>
      </c>
      <c r="F174" s="96">
        <v>21.267299999999999</v>
      </c>
      <c r="G174" s="96">
        <v>3.0211499999999998E-3</v>
      </c>
      <c r="J174" s="96">
        <v>67</v>
      </c>
      <c r="P174" s="121">
        <f t="shared" si="10"/>
        <v>0</v>
      </c>
      <c r="Q174" s="81" t="str">
        <f t="shared" si="8"/>
        <v/>
      </c>
    </row>
    <row r="175" spans="1:17" ht="15" customHeight="1" x14ac:dyDescent="0.35">
      <c r="A175" s="96">
        <v>171</v>
      </c>
      <c r="B175" s="96" t="s">
        <v>263</v>
      </c>
      <c r="C175" s="96" t="s">
        <v>264</v>
      </c>
      <c r="D175" s="96">
        <v>5.1109700000000001E-2</v>
      </c>
      <c r="E175" s="96">
        <v>39.873899999999999</v>
      </c>
      <c r="F175" s="96">
        <v>6.0329600000000001</v>
      </c>
      <c r="G175" s="96">
        <v>4.1698400000000002E-3</v>
      </c>
      <c r="J175" s="96">
        <v>68</v>
      </c>
      <c r="P175" s="121">
        <f t="shared" si="10"/>
        <v>0</v>
      </c>
      <c r="Q175" s="81" t="str">
        <f t="shared" si="8"/>
        <v/>
      </c>
    </row>
    <row r="176" spans="1:17" ht="15" customHeight="1" x14ac:dyDescent="0.35">
      <c r="A176" s="96">
        <v>172</v>
      </c>
      <c r="B176" s="96" t="s">
        <v>267</v>
      </c>
      <c r="C176" s="96" t="s">
        <v>268</v>
      </c>
      <c r="D176" s="96">
        <v>0.12379900000000001</v>
      </c>
      <c r="E176" s="96">
        <v>5.3084600000000002</v>
      </c>
      <c r="F176" s="96">
        <v>12.861000000000001</v>
      </c>
      <c r="G176" s="96">
        <v>0</v>
      </c>
      <c r="J176" s="96">
        <v>69</v>
      </c>
      <c r="P176" s="121">
        <f t="shared" si="10"/>
        <v>0</v>
      </c>
      <c r="Q176" s="81" t="str">
        <f t="shared" si="8"/>
        <v/>
      </c>
    </row>
    <row r="177" spans="1:17" ht="15" customHeight="1" x14ac:dyDescent="0.35">
      <c r="A177" s="96">
        <v>173</v>
      </c>
      <c r="B177" s="96" t="s">
        <v>267</v>
      </c>
      <c r="C177" s="96" t="s">
        <v>270</v>
      </c>
      <c r="D177" s="96">
        <v>6.9620100000000004E-2</v>
      </c>
      <c r="E177" s="96">
        <v>50.189100000000003</v>
      </c>
      <c r="F177" s="96">
        <v>4.71835</v>
      </c>
      <c r="G177" s="96">
        <v>1.56001E-2</v>
      </c>
      <c r="J177" s="96">
        <v>69</v>
      </c>
      <c r="P177" s="121">
        <f t="shared" si="10"/>
        <v>0</v>
      </c>
      <c r="Q177" s="81" t="str">
        <f t="shared" si="8"/>
        <v/>
      </c>
    </row>
    <row r="178" spans="1:17" ht="15" customHeight="1" x14ac:dyDescent="0.35">
      <c r="A178" s="96">
        <v>174</v>
      </c>
      <c r="B178" s="96" t="s">
        <v>267</v>
      </c>
      <c r="C178" s="96" t="s">
        <v>271</v>
      </c>
      <c r="D178" s="96">
        <v>5.6036200000000001E-2</v>
      </c>
      <c r="E178" s="96">
        <v>39.707000000000001</v>
      </c>
      <c r="F178" s="96">
        <v>4.9933100000000001</v>
      </c>
      <c r="G178" s="96">
        <v>0</v>
      </c>
      <c r="J178" s="96">
        <v>69</v>
      </c>
      <c r="P178" s="121">
        <f t="shared" si="10"/>
        <v>0</v>
      </c>
      <c r="Q178" s="81" t="str">
        <f t="shared" si="8"/>
        <v/>
      </c>
    </row>
    <row r="179" spans="1:17" ht="15" customHeight="1" x14ac:dyDescent="0.35">
      <c r="A179" s="96">
        <v>175</v>
      </c>
      <c r="B179" s="96" t="s">
        <v>272</v>
      </c>
      <c r="C179" s="96" t="s">
        <v>273</v>
      </c>
      <c r="D179" s="96">
        <v>5.7383700000000003E-2</v>
      </c>
      <c r="E179" s="96">
        <v>15.018700000000001</v>
      </c>
      <c r="F179" s="96">
        <v>4.4149599999999998</v>
      </c>
      <c r="G179" s="96">
        <v>0</v>
      </c>
      <c r="J179" s="96">
        <v>70</v>
      </c>
      <c r="P179" s="121">
        <f t="shared" si="10"/>
        <v>0</v>
      </c>
      <c r="Q179" s="81" t="str">
        <f t="shared" si="8"/>
        <v/>
      </c>
    </row>
    <row r="180" spans="1:17" ht="15" customHeight="1" x14ac:dyDescent="0.35">
      <c r="A180" s="96">
        <v>176</v>
      </c>
      <c r="B180" s="96" t="s">
        <v>272</v>
      </c>
      <c r="C180" s="96" t="s">
        <v>274</v>
      </c>
      <c r="D180" s="96">
        <v>3.4593899999999997E-2</v>
      </c>
      <c r="E180" s="96">
        <v>2.5469599999999999</v>
      </c>
      <c r="F180" s="96">
        <v>1.91022</v>
      </c>
      <c r="G180" s="96">
        <v>0</v>
      </c>
      <c r="J180" s="96">
        <v>70</v>
      </c>
      <c r="P180" s="121">
        <f t="shared" si="10"/>
        <v>0</v>
      </c>
      <c r="Q180" s="81" t="str">
        <f t="shared" si="8"/>
        <v/>
      </c>
    </row>
    <row r="181" spans="1:17" ht="15" customHeight="1" x14ac:dyDescent="0.35">
      <c r="A181" s="96">
        <v>177</v>
      </c>
      <c r="B181" s="96" t="s">
        <v>275</v>
      </c>
      <c r="C181" s="96" t="s">
        <v>276</v>
      </c>
      <c r="D181" s="96">
        <v>0.19892000000000001</v>
      </c>
      <c r="E181" s="96">
        <v>10.135400000000001</v>
      </c>
      <c r="F181" s="96">
        <v>16.897099999999998</v>
      </c>
      <c r="G181" s="96">
        <v>1.6752900000000001E-2</v>
      </c>
      <c r="J181" s="96">
        <v>71</v>
      </c>
      <c r="P181" s="121">
        <f t="shared" si="10"/>
        <v>0</v>
      </c>
      <c r="Q181" s="81" t="str">
        <f t="shared" si="8"/>
        <v/>
      </c>
    </row>
    <row r="182" spans="1:17" ht="15" customHeight="1" x14ac:dyDescent="0.35">
      <c r="A182" s="96">
        <v>178</v>
      </c>
      <c r="B182" s="96" t="s">
        <v>275</v>
      </c>
      <c r="C182" s="96" t="s">
        <v>277</v>
      </c>
      <c r="D182" s="96">
        <v>7.9044699999999996E-2</v>
      </c>
      <c r="E182" s="96">
        <v>7.93065</v>
      </c>
      <c r="F182" s="96">
        <v>10.761699999999999</v>
      </c>
      <c r="G182" s="96">
        <v>4.5854499999999996E-3</v>
      </c>
      <c r="J182" s="96">
        <v>71</v>
      </c>
      <c r="P182" s="121">
        <f t="shared" si="10"/>
        <v>0</v>
      </c>
      <c r="Q182" s="81" t="str">
        <f t="shared" si="8"/>
        <v/>
      </c>
    </row>
    <row r="183" spans="1:17" ht="15" customHeight="1" x14ac:dyDescent="0.35">
      <c r="A183" s="96">
        <v>179</v>
      </c>
      <c r="B183" s="96" t="s">
        <v>275</v>
      </c>
      <c r="C183" s="96" t="s">
        <v>278</v>
      </c>
      <c r="D183" s="96">
        <v>0.19306000000000001</v>
      </c>
      <c r="E183" s="96">
        <v>9.6786799999999999</v>
      </c>
      <c r="F183" s="96">
        <v>11.646800000000001</v>
      </c>
      <c r="G183" s="96">
        <v>7.0422499999999999E-3</v>
      </c>
      <c r="J183" s="96">
        <v>71</v>
      </c>
      <c r="P183" s="121">
        <f t="shared" si="10"/>
        <v>0</v>
      </c>
      <c r="Q183" s="81" t="str">
        <f t="shared" si="8"/>
        <v/>
      </c>
    </row>
    <row r="184" spans="1:17" ht="15" customHeight="1" x14ac:dyDescent="0.35">
      <c r="A184" s="96">
        <v>180</v>
      </c>
      <c r="B184" s="96" t="s">
        <v>275</v>
      </c>
      <c r="C184" s="96" t="s">
        <v>279</v>
      </c>
      <c r="D184" s="96">
        <v>0.23274600000000001</v>
      </c>
      <c r="E184" s="96">
        <v>31.062799999999999</v>
      </c>
      <c r="F184" s="96">
        <v>10.3032</v>
      </c>
      <c r="G184" s="96">
        <v>7.4330599999999997E-2</v>
      </c>
      <c r="J184" s="96">
        <v>71</v>
      </c>
      <c r="P184" s="121">
        <f t="shared" si="10"/>
        <v>0</v>
      </c>
      <c r="Q184" s="81" t="str">
        <f t="shared" si="8"/>
        <v/>
      </c>
    </row>
    <row r="185" spans="1:17" ht="15" customHeight="1" x14ac:dyDescent="0.35">
      <c r="A185" s="96">
        <v>181</v>
      </c>
      <c r="B185" s="96" t="s">
        <v>275</v>
      </c>
      <c r="C185" s="96" t="s">
        <v>280</v>
      </c>
      <c r="D185" s="96">
        <v>0.17757800000000001</v>
      </c>
      <c r="E185" s="96">
        <v>20.900500000000001</v>
      </c>
      <c r="F185" s="96">
        <v>10.8858</v>
      </c>
      <c r="G185" s="96">
        <v>4.4304200000000002E-2</v>
      </c>
      <c r="J185" s="96">
        <v>71</v>
      </c>
      <c r="P185" s="121">
        <f t="shared" si="10"/>
        <v>0</v>
      </c>
      <c r="Q185" s="81" t="str">
        <f t="shared" si="8"/>
        <v/>
      </c>
    </row>
    <row r="186" spans="1:17" ht="15" customHeight="1" x14ac:dyDescent="0.35">
      <c r="A186" s="96">
        <v>182</v>
      </c>
      <c r="B186" s="96" t="s">
        <v>275</v>
      </c>
      <c r="C186" s="96" t="s">
        <v>281</v>
      </c>
      <c r="D186" s="96">
        <v>0.21393599999999999</v>
      </c>
      <c r="E186" s="96">
        <v>12.3939</v>
      </c>
      <c r="F186" s="96">
        <v>18.429200000000002</v>
      </c>
      <c r="G186" s="96">
        <v>2.0714799999999998E-2</v>
      </c>
      <c r="J186" s="96">
        <v>71</v>
      </c>
      <c r="P186" s="121">
        <f t="shared" si="10"/>
        <v>0</v>
      </c>
      <c r="Q186" s="81" t="str">
        <f t="shared" si="8"/>
        <v/>
      </c>
    </row>
    <row r="187" spans="1:17" ht="15" customHeight="1" x14ac:dyDescent="0.35">
      <c r="A187" s="96">
        <v>183</v>
      </c>
      <c r="B187" s="96" t="s">
        <v>275</v>
      </c>
      <c r="C187" s="96" t="s">
        <v>282</v>
      </c>
      <c r="D187" s="96">
        <v>0.193992</v>
      </c>
      <c r="E187" s="96">
        <v>12.039300000000001</v>
      </c>
      <c r="F187" s="96">
        <v>17.0352</v>
      </c>
      <c r="G187" s="96">
        <v>2.26061E-2</v>
      </c>
      <c r="J187" s="96">
        <v>71</v>
      </c>
      <c r="P187" s="121">
        <f t="shared" si="10"/>
        <v>0</v>
      </c>
      <c r="Q187" s="81" t="str">
        <f t="shared" si="8"/>
        <v/>
      </c>
    </row>
    <row r="188" spans="1:17" ht="15" customHeight="1" x14ac:dyDescent="0.35">
      <c r="A188" s="96">
        <v>184</v>
      </c>
      <c r="B188" s="96" t="s">
        <v>275</v>
      </c>
      <c r="C188" s="96" t="s">
        <v>283</v>
      </c>
      <c r="D188" s="96">
        <v>0.10838200000000001</v>
      </c>
      <c r="E188" s="96">
        <v>5.2936300000000003</v>
      </c>
      <c r="F188" s="96">
        <v>8.1869200000000006</v>
      </c>
      <c r="G188" s="96">
        <v>1.7735299999999999E-3</v>
      </c>
      <c r="J188" s="96">
        <v>71</v>
      </c>
      <c r="P188" s="121">
        <f t="shared" si="10"/>
        <v>0</v>
      </c>
      <c r="Q188" s="81" t="str">
        <f t="shared" si="8"/>
        <v/>
      </c>
    </row>
    <row r="189" spans="1:17" ht="15" customHeight="1" x14ac:dyDescent="0.35">
      <c r="A189" s="96">
        <v>185</v>
      </c>
      <c r="B189" s="96" t="s">
        <v>275</v>
      </c>
      <c r="C189" s="96" t="s">
        <v>284</v>
      </c>
      <c r="D189" s="96">
        <v>0.150062</v>
      </c>
      <c r="E189" s="96">
        <v>7.3710699999999996</v>
      </c>
      <c r="F189" s="96">
        <v>9.2314500000000006</v>
      </c>
      <c r="G189" s="96">
        <v>5.92583E-3</v>
      </c>
      <c r="J189" s="96">
        <v>71</v>
      </c>
      <c r="P189" s="121">
        <f t="shared" si="10"/>
        <v>0</v>
      </c>
      <c r="Q189" s="81" t="str">
        <f t="shared" si="8"/>
        <v/>
      </c>
    </row>
    <row r="190" spans="1:17" ht="15" customHeight="1" x14ac:dyDescent="0.35">
      <c r="A190" s="96">
        <v>186</v>
      </c>
      <c r="B190" s="96" t="s">
        <v>275</v>
      </c>
      <c r="C190" s="96" t="s">
        <v>285</v>
      </c>
      <c r="D190" s="96">
        <v>0.20663000000000001</v>
      </c>
      <c r="E190" s="96">
        <v>10.571</v>
      </c>
      <c r="F190" s="96">
        <v>18.149799999999999</v>
      </c>
      <c r="G190" s="96">
        <v>1.5839800000000001E-2</v>
      </c>
      <c r="J190" s="96">
        <v>71</v>
      </c>
      <c r="P190" s="121">
        <f t="shared" si="10"/>
        <v>0</v>
      </c>
      <c r="Q190" s="81" t="str">
        <f t="shared" si="8"/>
        <v/>
      </c>
    </row>
    <row r="191" spans="1:17" ht="15" customHeight="1" x14ac:dyDescent="0.35">
      <c r="A191" s="96">
        <v>187</v>
      </c>
      <c r="B191" s="96" t="s">
        <v>275</v>
      </c>
      <c r="C191" s="96" t="s">
        <v>286</v>
      </c>
      <c r="D191" s="96">
        <v>0.17649200000000001</v>
      </c>
      <c r="E191" s="96">
        <v>6.68309</v>
      </c>
      <c r="F191" s="96">
        <v>16.4712</v>
      </c>
      <c r="G191" s="96">
        <v>4.1762199999999996E-3</v>
      </c>
      <c r="J191" s="96">
        <v>71</v>
      </c>
      <c r="P191" s="121">
        <f t="shared" si="10"/>
        <v>0</v>
      </c>
      <c r="Q191" s="81" t="str">
        <f t="shared" si="8"/>
        <v/>
      </c>
    </row>
    <row r="192" spans="1:17" ht="15" customHeight="1" x14ac:dyDescent="0.35">
      <c r="A192" s="96">
        <v>188</v>
      </c>
      <c r="B192" s="96" t="s">
        <v>275</v>
      </c>
      <c r="C192" s="96" t="s">
        <v>287</v>
      </c>
      <c r="D192" s="96">
        <v>9.8013900000000001E-2</v>
      </c>
      <c r="E192" s="96">
        <v>5.15991</v>
      </c>
      <c r="F192" s="96">
        <v>9.1383799999999997</v>
      </c>
      <c r="G192" s="96">
        <v>2.6261000000000001E-3</v>
      </c>
      <c r="J192" s="96">
        <v>71</v>
      </c>
      <c r="P192" s="121">
        <f t="shared" si="10"/>
        <v>0</v>
      </c>
      <c r="Q192" s="81" t="str">
        <f t="shared" si="8"/>
        <v/>
      </c>
    </row>
    <row r="193" spans="1:17" ht="15" customHeight="1" x14ac:dyDescent="0.35">
      <c r="A193" s="96">
        <v>189</v>
      </c>
      <c r="B193" s="96" t="s">
        <v>275</v>
      </c>
      <c r="C193" s="96" t="s">
        <v>288</v>
      </c>
      <c r="D193" s="96">
        <v>0.214139</v>
      </c>
      <c r="E193" s="96">
        <v>6.0139699999999996</v>
      </c>
      <c r="F193" s="96">
        <v>17.496200000000002</v>
      </c>
      <c r="G193" s="96">
        <v>1.6050400000000001E-3</v>
      </c>
      <c r="J193" s="96">
        <v>71</v>
      </c>
      <c r="P193" s="121">
        <f t="shared" si="10"/>
        <v>0</v>
      </c>
      <c r="Q193" s="81" t="str">
        <f t="shared" si="8"/>
        <v/>
      </c>
    </row>
    <row r="194" spans="1:17" ht="15" customHeight="1" x14ac:dyDescent="0.35">
      <c r="A194" s="96">
        <v>190</v>
      </c>
      <c r="B194" s="96" t="s">
        <v>275</v>
      </c>
      <c r="C194" s="96" t="s">
        <v>289</v>
      </c>
      <c r="D194" s="96">
        <v>0.30901800000000001</v>
      </c>
      <c r="E194" s="96">
        <v>28.257200000000001</v>
      </c>
      <c r="F194" s="96">
        <v>19.309699999999999</v>
      </c>
      <c r="G194" s="96">
        <v>6.3520900000000005E-2</v>
      </c>
      <c r="J194" s="96">
        <v>71</v>
      </c>
      <c r="P194" s="121">
        <f t="shared" si="10"/>
        <v>0</v>
      </c>
      <c r="Q194" s="81" t="str">
        <f t="shared" si="8"/>
        <v/>
      </c>
    </row>
    <row r="195" spans="1:17" ht="15" customHeight="1" x14ac:dyDescent="0.35">
      <c r="A195" s="96">
        <v>191</v>
      </c>
      <c r="B195" s="96" t="s">
        <v>275</v>
      </c>
      <c r="C195" s="96" t="s">
        <v>290</v>
      </c>
      <c r="D195" s="96">
        <v>0.13048599999999999</v>
      </c>
      <c r="E195" s="96">
        <v>14.7308</v>
      </c>
      <c r="F195" s="96">
        <v>11.734400000000001</v>
      </c>
      <c r="G195" s="96">
        <v>2.8973599999999999E-2</v>
      </c>
      <c r="J195" s="96">
        <v>71</v>
      </c>
      <c r="P195" s="121">
        <f t="shared" si="10"/>
        <v>0</v>
      </c>
      <c r="Q195" s="81" t="str">
        <f t="shared" si="8"/>
        <v/>
      </c>
    </row>
    <row r="196" spans="1:17" ht="15" customHeight="1" x14ac:dyDescent="0.35">
      <c r="A196" s="96">
        <v>192</v>
      </c>
      <c r="B196" s="96" t="s">
        <v>275</v>
      </c>
      <c r="C196" s="96" t="s">
        <v>291</v>
      </c>
      <c r="D196" s="96">
        <v>0.17246400000000001</v>
      </c>
      <c r="E196" s="96">
        <v>16.854600000000001</v>
      </c>
      <c r="F196" s="96">
        <v>7.8590499999999999</v>
      </c>
      <c r="G196" s="96">
        <v>3.3201000000000001E-2</v>
      </c>
      <c r="J196" s="96">
        <v>71</v>
      </c>
      <c r="P196" s="121">
        <f t="shared" si="10"/>
        <v>0</v>
      </c>
      <c r="Q196" s="81" t="str">
        <f t="shared" si="8"/>
        <v/>
      </c>
    </row>
    <row r="197" spans="1:17" ht="15" customHeight="1" x14ac:dyDescent="0.35">
      <c r="A197" s="96">
        <v>193</v>
      </c>
      <c r="B197" s="96" t="s">
        <v>275</v>
      </c>
      <c r="C197" s="96" t="s">
        <v>292</v>
      </c>
      <c r="D197" s="96">
        <v>0.22283500000000001</v>
      </c>
      <c r="E197" s="96">
        <v>26.322800000000001</v>
      </c>
      <c r="F197" s="96">
        <v>11.773</v>
      </c>
      <c r="G197" s="96">
        <v>4.9560100000000003E-2</v>
      </c>
      <c r="J197" s="96">
        <v>71</v>
      </c>
      <c r="P197" s="121">
        <f t="shared" si="10"/>
        <v>0</v>
      </c>
      <c r="Q197" s="81" t="str">
        <f t="shared" ref="Q197:Q258" si="12">IF(B197=$R$2,C197,"")</f>
        <v/>
      </c>
    </row>
    <row r="198" spans="1:17" ht="15" customHeight="1" x14ac:dyDescent="0.35">
      <c r="A198" s="96">
        <v>194</v>
      </c>
      <c r="B198" s="96" t="s">
        <v>275</v>
      </c>
      <c r="C198" s="96" t="s">
        <v>293</v>
      </c>
      <c r="D198" s="96">
        <v>0.23513800000000001</v>
      </c>
      <c r="E198" s="96">
        <v>19.507999999999999</v>
      </c>
      <c r="F198" s="96">
        <v>17.375800000000002</v>
      </c>
      <c r="G198" s="96">
        <v>4.5386099999999999E-2</v>
      </c>
      <c r="J198" s="96">
        <v>71</v>
      </c>
      <c r="P198" s="121">
        <f t="shared" ref="P198:P261" si="13">IF(Q198="",P197,P197+1)</f>
        <v>0</v>
      </c>
      <c r="Q198" s="81" t="str">
        <f t="shared" si="12"/>
        <v/>
      </c>
    </row>
    <row r="199" spans="1:17" ht="15" customHeight="1" x14ac:dyDescent="0.35">
      <c r="A199" s="96">
        <v>195</v>
      </c>
      <c r="B199" s="96" t="s">
        <v>294</v>
      </c>
      <c r="C199" s="96" t="s">
        <v>295</v>
      </c>
      <c r="D199" s="96">
        <v>0.114498</v>
      </c>
      <c r="E199" s="96">
        <v>17.226400000000002</v>
      </c>
      <c r="F199" s="96">
        <v>10.616199999999999</v>
      </c>
      <c r="G199" s="96">
        <v>1.06686E-2</v>
      </c>
      <c r="J199" s="96">
        <v>72</v>
      </c>
      <c r="P199" s="121">
        <f t="shared" si="13"/>
        <v>0</v>
      </c>
      <c r="Q199" s="81" t="str">
        <f t="shared" si="12"/>
        <v/>
      </c>
    </row>
    <row r="200" spans="1:17" ht="15" customHeight="1" x14ac:dyDescent="0.35">
      <c r="A200" s="96">
        <v>196</v>
      </c>
      <c r="B200" s="96" t="s">
        <v>294</v>
      </c>
      <c r="C200" s="96" t="s">
        <v>296</v>
      </c>
      <c r="D200" s="96">
        <v>0.112357</v>
      </c>
      <c r="E200" s="96">
        <v>6.1711799999999997</v>
      </c>
      <c r="F200" s="96">
        <v>9.3302800000000001</v>
      </c>
      <c r="G200" s="96">
        <v>2.1535500000000002E-3</v>
      </c>
      <c r="J200" s="96">
        <v>72</v>
      </c>
      <c r="P200" s="121">
        <f t="shared" si="13"/>
        <v>0</v>
      </c>
      <c r="Q200" s="81" t="str">
        <f t="shared" si="12"/>
        <v/>
      </c>
    </row>
    <row r="201" spans="1:17" ht="15" customHeight="1" x14ac:dyDescent="0.35">
      <c r="A201" s="96">
        <v>197</v>
      </c>
      <c r="B201" s="96" t="s">
        <v>297</v>
      </c>
      <c r="C201" s="96" t="s">
        <v>298</v>
      </c>
      <c r="D201" s="96">
        <v>0.210814</v>
      </c>
      <c r="E201" s="96">
        <v>29.169499999999999</v>
      </c>
      <c r="F201" s="96">
        <v>12.8255</v>
      </c>
      <c r="G201" s="96">
        <v>5.0925400000000003E-2</v>
      </c>
      <c r="J201" s="96">
        <v>73</v>
      </c>
      <c r="P201" s="121">
        <f t="shared" si="13"/>
        <v>0</v>
      </c>
      <c r="Q201" s="81" t="str">
        <f t="shared" si="12"/>
        <v/>
      </c>
    </row>
    <row r="202" spans="1:17" ht="15" customHeight="1" x14ac:dyDescent="0.35">
      <c r="A202" s="96">
        <v>198</v>
      </c>
      <c r="B202" s="96" t="s">
        <v>297</v>
      </c>
      <c r="C202" s="96" t="s">
        <v>299</v>
      </c>
      <c r="D202" s="96">
        <v>0.121318</v>
      </c>
      <c r="E202" s="96">
        <v>5.7243000000000004</v>
      </c>
      <c r="F202" s="96">
        <v>4.7188499999999998</v>
      </c>
      <c r="G202" s="96">
        <v>4.2367400000000001E-3</v>
      </c>
      <c r="J202" s="96">
        <v>73</v>
      </c>
      <c r="P202" s="121">
        <f t="shared" si="13"/>
        <v>0</v>
      </c>
      <c r="Q202" s="81" t="str">
        <f t="shared" si="12"/>
        <v/>
      </c>
    </row>
    <row r="203" spans="1:17" ht="15" customHeight="1" x14ac:dyDescent="0.35">
      <c r="A203" s="96">
        <v>199</v>
      </c>
      <c r="B203" s="96" t="s">
        <v>302</v>
      </c>
      <c r="C203" s="96" t="s">
        <v>303</v>
      </c>
      <c r="D203" s="96">
        <v>0.32965100000000003</v>
      </c>
      <c r="E203" s="96">
        <v>1.53826</v>
      </c>
      <c r="F203" s="96">
        <v>2.4704299999999999</v>
      </c>
      <c r="G203" s="96">
        <v>2.8116500000000002E-3</v>
      </c>
      <c r="J203" s="96">
        <v>74</v>
      </c>
      <c r="P203" s="121">
        <f t="shared" si="13"/>
        <v>0</v>
      </c>
      <c r="Q203" s="81" t="str">
        <f t="shared" si="12"/>
        <v/>
      </c>
    </row>
    <row r="204" spans="1:17" ht="15" customHeight="1" x14ac:dyDescent="0.35">
      <c r="A204" s="96">
        <v>200</v>
      </c>
      <c r="B204" s="96" t="s">
        <v>304</v>
      </c>
      <c r="C204" s="96" t="s">
        <v>305</v>
      </c>
      <c r="D204" s="96">
        <v>7.7327199999999999E-2</v>
      </c>
      <c r="E204" s="96">
        <v>2.14988</v>
      </c>
      <c r="F204" s="96">
        <v>7.4651899999999998</v>
      </c>
      <c r="G204" s="96">
        <v>5.2565200000000003E-5</v>
      </c>
      <c r="J204" s="96">
        <v>75</v>
      </c>
      <c r="P204" s="121">
        <f t="shared" si="13"/>
        <v>0</v>
      </c>
      <c r="Q204" s="81" t="str">
        <f t="shared" si="12"/>
        <v/>
      </c>
    </row>
    <row r="205" spans="1:17" ht="15" customHeight="1" x14ac:dyDescent="0.35">
      <c r="A205" s="96">
        <v>201</v>
      </c>
      <c r="B205" s="96" t="s">
        <v>304</v>
      </c>
      <c r="C205" s="96" t="s">
        <v>306</v>
      </c>
      <c r="D205" s="96">
        <v>6.13748E-2</v>
      </c>
      <c r="E205" s="96">
        <v>3.8573</v>
      </c>
      <c r="F205" s="96">
        <v>6.5798500000000004</v>
      </c>
      <c r="G205" s="96">
        <v>3.2048100000000001E-4</v>
      </c>
      <c r="J205" s="96">
        <v>75</v>
      </c>
      <c r="P205" s="121">
        <f t="shared" si="13"/>
        <v>0</v>
      </c>
      <c r="Q205" s="81" t="str">
        <f t="shared" si="12"/>
        <v/>
      </c>
    </row>
    <row r="206" spans="1:17" ht="15" customHeight="1" x14ac:dyDescent="0.35">
      <c r="A206" s="96">
        <v>202</v>
      </c>
      <c r="B206" s="96" t="s">
        <v>304</v>
      </c>
      <c r="C206" s="96" t="s">
        <v>307</v>
      </c>
      <c r="D206" s="96">
        <v>8.5293400000000005E-2</v>
      </c>
      <c r="E206" s="96">
        <v>7.4485400000000004</v>
      </c>
      <c r="F206" s="96">
        <v>8.7390600000000003</v>
      </c>
      <c r="G206" s="96">
        <v>7.0875499999999998E-3</v>
      </c>
      <c r="J206" s="96">
        <v>75</v>
      </c>
      <c r="P206" s="121">
        <f t="shared" si="13"/>
        <v>0</v>
      </c>
      <c r="Q206" s="81" t="str">
        <f t="shared" si="12"/>
        <v/>
      </c>
    </row>
    <row r="207" spans="1:17" ht="15" customHeight="1" x14ac:dyDescent="0.35">
      <c r="A207" s="96">
        <v>203</v>
      </c>
      <c r="B207" s="96" t="s">
        <v>308</v>
      </c>
      <c r="C207" s="96" t="s">
        <v>309</v>
      </c>
      <c r="D207" s="96">
        <v>0.118341</v>
      </c>
      <c r="E207" s="96">
        <v>128.971</v>
      </c>
      <c r="F207" s="96">
        <v>4.4872300000000003</v>
      </c>
      <c r="G207" s="96">
        <v>9.5057200000000005E-3</v>
      </c>
      <c r="J207" s="96">
        <v>76</v>
      </c>
      <c r="P207" s="121">
        <f t="shared" si="13"/>
        <v>0</v>
      </c>
      <c r="Q207" s="81" t="str">
        <f t="shared" si="12"/>
        <v/>
      </c>
    </row>
    <row r="208" spans="1:17" ht="15" customHeight="1" x14ac:dyDescent="0.35">
      <c r="A208" s="96">
        <v>204</v>
      </c>
      <c r="B208" s="96" t="s">
        <v>310</v>
      </c>
      <c r="C208" s="96" t="s">
        <v>311</v>
      </c>
      <c r="D208" s="96">
        <v>0.21888099999999999</v>
      </c>
      <c r="E208" s="96">
        <v>18.116599999999998</v>
      </c>
      <c r="F208" s="96">
        <v>19.124500000000001</v>
      </c>
      <c r="G208" s="96">
        <v>3.5557699999999998E-2</v>
      </c>
      <c r="J208" s="96">
        <v>77</v>
      </c>
      <c r="P208" s="121">
        <f t="shared" si="13"/>
        <v>0</v>
      </c>
      <c r="Q208" s="81" t="str">
        <f t="shared" si="12"/>
        <v/>
      </c>
    </row>
    <row r="209" spans="1:17" ht="15" customHeight="1" x14ac:dyDescent="0.35">
      <c r="A209" s="96">
        <v>205</v>
      </c>
      <c r="B209" s="96" t="s">
        <v>310</v>
      </c>
      <c r="C209" s="96" t="s">
        <v>312</v>
      </c>
      <c r="D209" s="96">
        <v>9.98256E-2</v>
      </c>
      <c r="E209" s="96">
        <v>10.5852</v>
      </c>
      <c r="F209" s="96">
        <v>9.2459799999999994</v>
      </c>
      <c r="G209" s="96">
        <v>1.4374E-2</v>
      </c>
      <c r="J209" s="96">
        <v>77</v>
      </c>
      <c r="P209" s="121">
        <f t="shared" si="13"/>
        <v>0</v>
      </c>
      <c r="Q209" s="81" t="str">
        <f t="shared" si="12"/>
        <v/>
      </c>
    </row>
    <row r="210" spans="1:17" ht="15" customHeight="1" x14ac:dyDescent="0.35">
      <c r="A210" s="96">
        <v>206</v>
      </c>
      <c r="B210" s="96" t="s">
        <v>310</v>
      </c>
      <c r="C210" s="96" t="s">
        <v>313</v>
      </c>
      <c r="D210" s="96">
        <v>6.9638000000000005E-2</v>
      </c>
      <c r="E210" s="96">
        <v>6.41153</v>
      </c>
      <c r="F210" s="96">
        <v>6.0254500000000002</v>
      </c>
      <c r="G210" s="96">
        <v>1.08287E-2</v>
      </c>
      <c r="J210" s="96">
        <v>77</v>
      </c>
      <c r="P210" s="121">
        <f t="shared" si="13"/>
        <v>0</v>
      </c>
      <c r="Q210" s="81" t="str">
        <f t="shared" si="12"/>
        <v/>
      </c>
    </row>
    <row r="211" spans="1:17" ht="15" customHeight="1" x14ac:dyDescent="0.35">
      <c r="A211" s="96">
        <v>207</v>
      </c>
      <c r="B211" s="96" t="s">
        <v>314</v>
      </c>
      <c r="C211" s="96" t="s">
        <v>315</v>
      </c>
      <c r="D211" s="96">
        <v>0.17701800000000001</v>
      </c>
      <c r="E211" s="96">
        <v>22.535399999999999</v>
      </c>
      <c r="F211" s="96">
        <v>13.3834</v>
      </c>
      <c r="G211" s="96">
        <v>5.8390900000000003E-2</v>
      </c>
      <c r="J211" s="96">
        <v>78</v>
      </c>
      <c r="P211" s="121">
        <f t="shared" si="13"/>
        <v>0</v>
      </c>
      <c r="Q211" s="81" t="str">
        <f t="shared" si="12"/>
        <v/>
      </c>
    </row>
    <row r="212" spans="1:17" ht="15" customHeight="1" x14ac:dyDescent="0.35">
      <c r="A212" s="96">
        <v>208</v>
      </c>
      <c r="B212" s="96" t="s">
        <v>316</v>
      </c>
      <c r="C212" s="96" t="s">
        <v>317</v>
      </c>
      <c r="D212" s="96">
        <v>8.3331699999999995E-2</v>
      </c>
      <c r="E212" s="96">
        <v>3.6375899999999999</v>
      </c>
      <c r="F212" s="96">
        <v>6.5583400000000003</v>
      </c>
      <c r="G212" s="96">
        <v>5.0646999999999997E-4</v>
      </c>
      <c r="J212" s="96">
        <v>79</v>
      </c>
      <c r="P212" s="121">
        <f t="shared" si="13"/>
        <v>0</v>
      </c>
      <c r="Q212" s="81" t="str">
        <f t="shared" si="12"/>
        <v/>
      </c>
    </row>
    <row r="213" spans="1:17" ht="15" customHeight="1" x14ac:dyDescent="0.35">
      <c r="A213" s="96">
        <v>209</v>
      </c>
      <c r="B213" s="96" t="s">
        <v>318</v>
      </c>
      <c r="C213" s="96" t="s">
        <v>319</v>
      </c>
      <c r="D213" s="96">
        <v>6.9000000000000006E-2</v>
      </c>
      <c r="E213" s="96">
        <v>11.16</v>
      </c>
      <c r="F213" s="96">
        <v>0</v>
      </c>
      <c r="G213" s="96">
        <v>1.32301E-2</v>
      </c>
      <c r="J213" s="96">
        <v>80</v>
      </c>
      <c r="P213" s="121">
        <f t="shared" si="13"/>
        <v>0</v>
      </c>
      <c r="Q213" s="81" t="str">
        <f t="shared" si="12"/>
        <v/>
      </c>
    </row>
    <row r="214" spans="1:17" ht="15" customHeight="1" x14ac:dyDescent="0.35">
      <c r="A214" s="96">
        <v>210</v>
      </c>
      <c r="B214" s="96" t="s">
        <v>322</v>
      </c>
      <c r="C214" s="96" t="s">
        <v>323</v>
      </c>
      <c r="D214" s="96">
        <v>0.17023099999999999</v>
      </c>
      <c r="E214" s="96">
        <v>59.080300000000001</v>
      </c>
      <c r="F214" s="96">
        <v>5.0068000000000001</v>
      </c>
      <c r="G214" s="96">
        <v>0.05</v>
      </c>
      <c r="J214" s="96">
        <v>81</v>
      </c>
      <c r="P214" s="121">
        <f t="shared" si="13"/>
        <v>0</v>
      </c>
      <c r="Q214" s="81" t="str">
        <f t="shared" si="12"/>
        <v/>
      </c>
    </row>
    <row r="215" spans="1:17" ht="15" customHeight="1" x14ac:dyDescent="0.35">
      <c r="A215" s="96">
        <v>211</v>
      </c>
      <c r="B215" s="96" t="s">
        <v>324</v>
      </c>
      <c r="C215" s="96" t="s">
        <v>325</v>
      </c>
      <c r="D215" s="96">
        <v>3.7021900000000003E-2</v>
      </c>
      <c r="E215" s="96">
        <v>4.8385100000000003</v>
      </c>
      <c r="F215" s="96">
        <v>8.4673999999999996</v>
      </c>
      <c r="G215" s="96">
        <v>0</v>
      </c>
      <c r="J215" s="96">
        <v>82</v>
      </c>
      <c r="P215" s="121">
        <f t="shared" si="13"/>
        <v>0</v>
      </c>
      <c r="Q215" s="81" t="str">
        <f t="shared" si="12"/>
        <v/>
      </c>
    </row>
    <row r="216" spans="1:17" ht="15" customHeight="1" x14ac:dyDescent="0.35">
      <c r="A216" s="96">
        <v>212</v>
      </c>
      <c r="B216" s="96" t="s">
        <v>326</v>
      </c>
      <c r="C216" s="96" t="s">
        <v>327</v>
      </c>
      <c r="D216" s="96">
        <v>0.26408100000000001</v>
      </c>
      <c r="E216" s="96">
        <v>5.2722600000000002</v>
      </c>
      <c r="F216" s="96">
        <v>15.9413</v>
      </c>
      <c r="G216" s="96">
        <v>2.17447E-3</v>
      </c>
      <c r="J216" s="96">
        <v>83</v>
      </c>
      <c r="P216" s="121">
        <f t="shared" si="13"/>
        <v>0</v>
      </c>
      <c r="Q216" s="81" t="str">
        <f t="shared" si="12"/>
        <v/>
      </c>
    </row>
    <row r="217" spans="1:17" ht="15" customHeight="1" x14ac:dyDescent="0.35">
      <c r="A217" s="96">
        <v>213</v>
      </c>
      <c r="B217" s="96" t="s">
        <v>326</v>
      </c>
      <c r="C217" s="96" t="s">
        <v>328</v>
      </c>
      <c r="D217" s="96">
        <v>3.8904800000000003E-2</v>
      </c>
      <c r="E217" s="96">
        <v>7.2959300000000002</v>
      </c>
      <c r="F217" s="96">
        <v>0.59891899999999998</v>
      </c>
      <c r="G217" s="96">
        <v>2.2786600000000001E-2</v>
      </c>
      <c r="J217" s="96">
        <v>83</v>
      </c>
      <c r="P217" s="121">
        <f t="shared" si="13"/>
        <v>0</v>
      </c>
      <c r="Q217" s="81" t="str">
        <f t="shared" si="12"/>
        <v/>
      </c>
    </row>
    <row r="218" spans="1:17" ht="15" customHeight="1" x14ac:dyDescent="0.35">
      <c r="A218" s="96">
        <v>214</v>
      </c>
      <c r="B218" s="96" t="s">
        <v>326</v>
      </c>
      <c r="C218" s="96" t="s">
        <v>329</v>
      </c>
      <c r="D218" s="96">
        <v>7.3064199999999996E-2</v>
      </c>
      <c r="E218" s="96">
        <v>5.3418900000000002</v>
      </c>
      <c r="F218" s="96">
        <v>9.3483000000000001</v>
      </c>
      <c r="G218" s="96">
        <v>0</v>
      </c>
      <c r="J218" s="96">
        <v>83</v>
      </c>
      <c r="P218" s="121">
        <f t="shared" si="13"/>
        <v>0</v>
      </c>
      <c r="Q218" s="81" t="str">
        <f t="shared" si="12"/>
        <v/>
      </c>
    </row>
    <row r="219" spans="1:17" ht="15" customHeight="1" x14ac:dyDescent="0.35">
      <c r="A219" s="96">
        <v>215</v>
      </c>
      <c r="B219" s="96" t="s">
        <v>326</v>
      </c>
      <c r="C219" s="96" t="s">
        <v>330</v>
      </c>
      <c r="D219" s="96">
        <v>0.30956</v>
      </c>
      <c r="E219" s="96">
        <v>11.398199999999999</v>
      </c>
      <c r="F219" s="96">
        <v>15.963200000000001</v>
      </c>
      <c r="G219" s="96">
        <v>2.0563600000000001E-2</v>
      </c>
      <c r="J219" s="96">
        <v>83</v>
      </c>
      <c r="P219" s="121">
        <f t="shared" si="13"/>
        <v>0</v>
      </c>
      <c r="Q219" s="81" t="str">
        <f t="shared" si="12"/>
        <v/>
      </c>
    </row>
    <row r="220" spans="1:17" ht="15" customHeight="1" x14ac:dyDescent="0.35">
      <c r="A220" s="96">
        <v>216</v>
      </c>
      <c r="B220" s="96" t="s">
        <v>333</v>
      </c>
      <c r="C220" s="96" t="s">
        <v>334</v>
      </c>
      <c r="D220" s="96">
        <v>9.2569200000000004E-2</v>
      </c>
      <c r="E220" s="96">
        <v>6.8857900000000001</v>
      </c>
      <c r="F220" s="96">
        <v>11.0251</v>
      </c>
      <c r="G220" s="96">
        <v>2.3386599999999998E-3</v>
      </c>
      <c r="J220" s="96">
        <v>84</v>
      </c>
      <c r="P220" s="121">
        <f t="shared" si="13"/>
        <v>0</v>
      </c>
      <c r="Q220" s="81" t="str">
        <f t="shared" si="12"/>
        <v/>
      </c>
    </row>
    <row r="221" spans="1:17" ht="15" customHeight="1" x14ac:dyDescent="0.35">
      <c r="A221" s="96">
        <v>217</v>
      </c>
      <c r="B221" s="96" t="s">
        <v>333</v>
      </c>
      <c r="C221" s="96" t="s">
        <v>335</v>
      </c>
      <c r="D221" s="96">
        <v>0.102162</v>
      </c>
      <c r="E221" s="96">
        <v>13.257899999999999</v>
      </c>
      <c r="F221" s="96">
        <v>9.8043099999999992</v>
      </c>
      <c r="G221" s="96">
        <v>2.28142E-2</v>
      </c>
      <c r="J221" s="96">
        <v>84</v>
      </c>
      <c r="P221" s="121">
        <f t="shared" si="13"/>
        <v>0</v>
      </c>
      <c r="Q221" s="81" t="str">
        <f t="shared" si="12"/>
        <v/>
      </c>
    </row>
    <row r="222" spans="1:17" ht="15" customHeight="1" x14ac:dyDescent="0.35">
      <c r="A222" s="96">
        <v>218</v>
      </c>
      <c r="B222" s="96" t="s">
        <v>336</v>
      </c>
      <c r="C222" s="96" t="s">
        <v>339</v>
      </c>
      <c r="D222" s="96">
        <v>0.121139</v>
      </c>
      <c r="E222" s="96">
        <v>4.4548199999999998</v>
      </c>
      <c r="F222" s="96">
        <v>9.5340000000000007</v>
      </c>
      <c r="G222" s="96">
        <v>0</v>
      </c>
      <c r="J222" s="96">
        <v>85</v>
      </c>
      <c r="P222" s="121">
        <f t="shared" si="13"/>
        <v>0</v>
      </c>
      <c r="Q222" s="81" t="str">
        <f t="shared" si="12"/>
        <v/>
      </c>
    </row>
    <row r="223" spans="1:17" ht="15" customHeight="1" x14ac:dyDescent="0.35">
      <c r="A223" s="96">
        <v>219</v>
      </c>
      <c r="B223" s="96" t="s">
        <v>341</v>
      </c>
      <c r="C223" s="96" t="s">
        <v>342</v>
      </c>
      <c r="D223" s="96">
        <v>0.18593000000000001</v>
      </c>
      <c r="E223" s="96">
        <v>28.487100000000002</v>
      </c>
      <c r="F223" s="96">
        <v>8.5407499999999992</v>
      </c>
      <c r="G223" s="96">
        <v>4.8698400000000003E-2</v>
      </c>
      <c r="J223" s="96">
        <v>86</v>
      </c>
      <c r="P223" s="121">
        <f t="shared" si="13"/>
        <v>0</v>
      </c>
      <c r="Q223" s="81" t="str">
        <f t="shared" si="12"/>
        <v/>
      </c>
    </row>
    <row r="224" spans="1:17" ht="15" customHeight="1" x14ac:dyDescent="0.35">
      <c r="A224" s="96">
        <v>220</v>
      </c>
      <c r="B224" s="96" t="s">
        <v>343</v>
      </c>
      <c r="C224" s="96" t="s">
        <v>344</v>
      </c>
      <c r="D224" s="96">
        <v>9.0237999999999999E-2</v>
      </c>
      <c r="E224" s="96">
        <v>12.9587</v>
      </c>
      <c r="F224" s="96">
        <v>7.5652200000000001</v>
      </c>
      <c r="G224" s="96">
        <v>9.0124300000000001E-3</v>
      </c>
      <c r="J224" s="96">
        <v>87</v>
      </c>
      <c r="P224" s="121">
        <f t="shared" si="13"/>
        <v>0</v>
      </c>
      <c r="Q224" s="81" t="str">
        <f t="shared" si="12"/>
        <v/>
      </c>
    </row>
    <row r="225" spans="1:17" ht="15" customHeight="1" x14ac:dyDescent="0.35">
      <c r="A225" s="96">
        <v>221</v>
      </c>
      <c r="B225" s="96" t="s">
        <v>345</v>
      </c>
      <c r="C225" s="96" t="s">
        <v>346</v>
      </c>
      <c r="D225" s="96">
        <v>0.159332</v>
      </c>
      <c r="E225" s="96">
        <v>6.7183299999999999</v>
      </c>
      <c r="F225" s="96">
        <v>18.1813</v>
      </c>
      <c r="G225" s="96">
        <v>4.44269E-3</v>
      </c>
      <c r="J225" s="96">
        <v>88</v>
      </c>
      <c r="P225" s="121">
        <f t="shared" si="13"/>
        <v>0</v>
      </c>
      <c r="Q225" s="81" t="str">
        <f t="shared" si="12"/>
        <v/>
      </c>
    </row>
    <row r="226" spans="1:17" ht="15" customHeight="1" x14ac:dyDescent="0.35">
      <c r="A226" s="96">
        <v>222</v>
      </c>
      <c r="B226" s="96" t="s">
        <v>345</v>
      </c>
      <c r="C226" s="96" t="s">
        <v>347</v>
      </c>
      <c r="D226" s="96">
        <v>0.163774</v>
      </c>
      <c r="E226" s="96">
        <v>7.6835699999999996</v>
      </c>
      <c r="F226" s="96">
        <v>18.846699999999998</v>
      </c>
      <c r="G226" s="96">
        <v>6.4996100000000003E-3</v>
      </c>
      <c r="J226" s="96">
        <v>88</v>
      </c>
      <c r="P226" s="121">
        <f t="shared" si="13"/>
        <v>0</v>
      </c>
      <c r="Q226" s="81" t="str">
        <f t="shared" si="12"/>
        <v/>
      </c>
    </row>
    <row r="227" spans="1:17" ht="15" customHeight="1" x14ac:dyDescent="0.35">
      <c r="A227" s="96">
        <v>223</v>
      </c>
      <c r="B227" s="96" t="s">
        <v>345</v>
      </c>
      <c r="C227" s="96" t="s">
        <v>348</v>
      </c>
      <c r="D227" s="96">
        <v>8.9560699999999993E-2</v>
      </c>
      <c r="E227" s="96">
        <v>7.47933</v>
      </c>
      <c r="F227" s="96">
        <v>11.7182</v>
      </c>
      <c r="G227" s="96">
        <v>5.2998000000000003E-3</v>
      </c>
      <c r="J227" s="96">
        <v>88</v>
      </c>
      <c r="P227" s="121">
        <f t="shared" si="13"/>
        <v>0</v>
      </c>
      <c r="Q227" s="81" t="str">
        <f t="shared" si="12"/>
        <v/>
      </c>
    </row>
    <row r="228" spans="1:17" ht="15" customHeight="1" x14ac:dyDescent="0.35">
      <c r="A228" s="96">
        <v>224</v>
      </c>
      <c r="B228" s="96" t="s">
        <v>345</v>
      </c>
      <c r="C228" s="96" t="s">
        <v>349</v>
      </c>
      <c r="D228" s="96">
        <v>0.16075900000000001</v>
      </c>
      <c r="E228" s="96">
        <v>7.9435099999999998</v>
      </c>
      <c r="F228" s="96">
        <v>18.145800000000001</v>
      </c>
      <c r="G228" s="96">
        <v>8.1000199999999994E-3</v>
      </c>
      <c r="J228" s="96">
        <v>88</v>
      </c>
      <c r="P228" s="121">
        <f t="shared" si="13"/>
        <v>0</v>
      </c>
      <c r="Q228" s="81" t="str">
        <f t="shared" si="12"/>
        <v/>
      </c>
    </row>
    <row r="229" spans="1:17" ht="15" customHeight="1" x14ac:dyDescent="0.35">
      <c r="A229" s="96">
        <v>225</v>
      </c>
      <c r="B229" s="96" t="s">
        <v>345</v>
      </c>
      <c r="C229" s="96" t="s">
        <v>350</v>
      </c>
      <c r="D229" s="96">
        <v>0.14735799999999999</v>
      </c>
      <c r="E229" s="96">
        <v>5.6844099999999997</v>
      </c>
      <c r="F229" s="96">
        <v>16.664200000000001</v>
      </c>
      <c r="G229" s="96">
        <v>2.92443E-3</v>
      </c>
      <c r="J229" s="96">
        <v>88</v>
      </c>
      <c r="P229" s="121">
        <f t="shared" si="13"/>
        <v>0</v>
      </c>
      <c r="Q229" s="81" t="str">
        <f t="shared" si="12"/>
        <v/>
      </c>
    </row>
    <row r="230" spans="1:17" ht="15" customHeight="1" x14ac:dyDescent="0.35">
      <c r="A230" s="96">
        <v>226</v>
      </c>
      <c r="B230" s="96" t="s">
        <v>345</v>
      </c>
      <c r="C230" s="96" t="s">
        <v>351</v>
      </c>
      <c r="D230" s="96">
        <v>0.16519500000000001</v>
      </c>
      <c r="E230" s="96">
        <v>6.2232500000000002</v>
      </c>
      <c r="F230" s="96">
        <v>18.627800000000001</v>
      </c>
      <c r="G230" s="96">
        <v>2.0387500000000002E-3</v>
      </c>
      <c r="J230" s="96">
        <v>88</v>
      </c>
      <c r="P230" s="121">
        <f t="shared" si="13"/>
        <v>0</v>
      </c>
      <c r="Q230" s="81" t="str">
        <f t="shared" si="12"/>
        <v/>
      </c>
    </row>
    <row r="231" spans="1:17" ht="15" customHeight="1" x14ac:dyDescent="0.35">
      <c r="A231" s="96">
        <v>227</v>
      </c>
      <c r="B231" s="96" t="s">
        <v>345</v>
      </c>
      <c r="C231" s="96" t="s">
        <v>352</v>
      </c>
      <c r="D231" s="96">
        <v>0.16417499999999999</v>
      </c>
      <c r="E231" s="96">
        <v>7.3513500000000001</v>
      </c>
      <c r="F231" s="96">
        <v>18.433900000000001</v>
      </c>
      <c r="G231" s="96">
        <v>5.9957400000000003E-3</v>
      </c>
      <c r="J231" s="96">
        <v>88</v>
      </c>
      <c r="P231" s="121">
        <f t="shared" si="13"/>
        <v>0</v>
      </c>
      <c r="Q231" s="81" t="str">
        <f t="shared" si="12"/>
        <v/>
      </c>
    </row>
    <row r="232" spans="1:17" ht="15" customHeight="1" x14ac:dyDescent="0.35">
      <c r="A232" s="96">
        <v>228</v>
      </c>
      <c r="B232" s="96" t="s">
        <v>345</v>
      </c>
      <c r="C232" s="96" t="s">
        <v>353</v>
      </c>
      <c r="D232" s="96">
        <v>5.66715E-2</v>
      </c>
      <c r="E232" s="96">
        <v>8.5285899999999994</v>
      </c>
      <c r="F232" s="96">
        <v>7.8174700000000001</v>
      </c>
      <c r="G232" s="96">
        <v>0</v>
      </c>
      <c r="J232" s="96">
        <v>88</v>
      </c>
      <c r="P232" s="121">
        <f t="shared" si="13"/>
        <v>0</v>
      </c>
      <c r="Q232" s="81" t="str">
        <f t="shared" si="12"/>
        <v/>
      </c>
    </row>
    <row r="233" spans="1:17" ht="15" customHeight="1" x14ac:dyDescent="0.35">
      <c r="A233" s="96">
        <v>229</v>
      </c>
      <c r="B233" s="96" t="s">
        <v>345</v>
      </c>
      <c r="C233" s="96" t="s">
        <v>354</v>
      </c>
      <c r="D233" s="96">
        <v>0.141683</v>
      </c>
      <c r="E233" s="96">
        <v>5.6873699999999996</v>
      </c>
      <c r="F233" s="96">
        <v>16.125399999999999</v>
      </c>
      <c r="G233" s="96">
        <v>3.5435000000000002E-3</v>
      </c>
      <c r="J233" s="96">
        <v>88</v>
      </c>
      <c r="P233" s="121">
        <f t="shared" si="13"/>
        <v>0</v>
      </c>
      <c r="Q233" s="81" t="str">
        <f t="shared" si="12"/>
        <v/>
      </c>
    </row>
    <row r="234" spans="1:17" ht="15" customHeight="1" x14ac:dyDescent="0.35">
      <c r="A234" s="96">
        <v>230</v>
      </c>
      <c r="B234" s="96" t="s">
        <v>345</v>
      </c>
      <c r="C234" s="96" t="s">
        <v>355</v>
      </c>
      <c r="D234" s="96">
        <v>4.2416700000000002E-2</v>
      </c>
      <c r="E234" s="96">
        <v>4.7724900000000003</v>
      </c>
      <c r="F234" s="96">
        <v>7.1019800000000002</v>
      </c>
      <c r="G234" s="96">
        <v>3.8951099999999998E-3</v>
      </c>
      <c r="J234" s="96">
        <v>88</v>
      </c>
      <c r="P234" s="121">
        <f t="shared" si="13"/>
        <v>0</v>
      </c>
      <c r="Q234" s="81" t="str">
        <f t="shared" si="12"/>
        <v/>
      </c>
    </row>
    <row r="235" spans="1:17" ht="15" customHeight="1" x14ac:dyDescent="0.35">
      <c r="A235" s="96">
        <v>231</v>
      </c>
      <c r="B235" s="96" t="s">
        <v>345</v>
      </c>
      <c r="C235" s="96" t="s">
        <v>356</v>
      </c>
      <c r="D235" s="96">
        <v>9.0984899999999994E-2</v>
      </c>
      <c r="E235" s="96">
        <v>3.8481900000000002</v>
      </c>
      <c r="F235" s="96">
        <v>8.6803699999999999</v>
      </c>
      <c r="G235" s="96">
        <v>4.1065299999999997E-3</v>
      </c>
      <c r="J235" s="96">
        <v>88</v>
      </c>
      <c r="P235" s="121">
        <f t="shared" si="13"/>
        <v>0</v>
      </c>
      <c r="Q235" s="81" t="str">
        <f t="shared" si="12"/>
        <v/>
      </c>
    </row>
    <row r="236" spans="1:17" ht="15" customHeight="1" x14ac:dyDescent="0.35">
      <c r="A236" s="96">
        <v>232</v>
      </c>
      <c r="B236" s="96" t="s">
        <v>345</v>
      </c>
      <c r="C236" s="96" t="s">
        <v>357</v>
      </c>
      <c r="D236" s="96">
        <v>0.16620099999999999</v>
      </c>
      <c r="E236" s="96">
        <v>6.3863599999999998</v>
      </c>
      <c r="F236" s="96">
        <v>19.618300000000001</v>
      </c>
      <c r="G236" s="96">
        <v>2.1134499999999998E-3</v>
      </c>
      <c r="J236" s="96">
        <v>88</v>
      </c>
      <c r="P236" s="121">
        <f t="shared" si="13"/>
        <v>0</v>
      </c>
      <c r="Q236" s="81" t="str">
        <f t="shared" si="12"/>
        <v/>
      </c>
    </row>
    <row r="237" spans="1:17" ht="15" customHeight="1" x14ac:dyDescent="0.35">
      <c r="A237" s="96">
        <v>233</v>
      </c>
      <c r="B237" s="96" t="s">
        <v>345</v>
      </c>
      <c r="C237" s="96" t="s">
        <v>358</v>
      </c>
      <c r="D237" s="96">
        <v>9.8531499999999994E-2</v>
      </c>
      <c r="E237" s="96">
        <v>27.577000000000002</v>
      </c>
      <c r="F237" s="96">
        <v>7.7537200000000004</v>
      </c>
      <c r="G237" s="96">
        <v>7.0132600000000003E-3</v>
      </c>
      <c r="J237" s="96">
        <v>88</v>
      </c>
      <c r="P237" s="121">
        <f t="shared" si="13"/>
        <v>0</v>
      </c>
      <c r="Q237" s="81" t="str">
        <f t="shared" si="12"/>
        <v/>
      </c>
    </row>
    <row r="238" spans="1:17" ht="15" customHeight="1" x14ac:dyDescent="0.35">
      <c r="A238" s="96">
        <v>234</v>
      </c>
      <c r="B238" s="96" t="s">
        <v>345</v>
      </c>
      <c r="C238" s="96" t="s">
        <v>359</v>
      </c>
      <c r="D238" s="96">
        <v>0.195601</v>
      </c>
      <c r="E238" s="96">
        <v>11.0776</v>
      </c>
      <c r="F238" s="96">
        <v>20.2104</v>
      </c>
      <c r="G238" s="96">
        <v>1.3912900000000001E-2</v>
      </c>
      <c r="J238" s="96">
        <v>88</v>
      </c>
      <c r="P238" s="121">
        <f t="shared" si="13"/>
        <v>0</v>
      </c>
      <c r="Q238" s="81" t="str">
        <f t="shared" si="12"/>
        <v/>
      </c>
    </row>
    <row r="239" spans="1:17" ht="15" customHeight="1" x14ac:dyDescent="0.35">
      <c r="A239" s="96">
        <v>235</v>
      </c>
      <c r="B239" s="96" t="s">
        <v>345</v>
      </c>
      <c r="C239" s="96" t="s">
        <v>360</v>
      </c>
      <c r="D239" s="96">
        <v>2.1899999999999999E-2</v>
      </c>
      <c r="E239" s="96">
        <v>0</v>
      </c>
      <c r="F239" s="96">
        <v>0</v>
      </c>
      <c r="G239" s="96">
        <v>0</v>
      </c>
      <c r="J239" s="96">
        <v>88</v>
      </c>
      <c r="P239" s="121">
        <f t="shared" si="13"/>
        <v>0</v>
      </c>
      <c r="Q239" s="81" t="str">
        <f t="shared" si="12"/>
        <v/>
      </c>
    </row>
    <row r="240" spans="1:17" ht="15" customHeight="1" x14ac:dyDescent="0.35">
      <c r="A240" s="96">
        <v>236</v>
      </c>
      <c r="B240" s="96" t="s">
        <v>345</v>
      </c>
      <c r="C240" s="96" t="s">
        <v>361</v>
      </c>
      <c r="D240" s="96">
        <v>0.19375000000000001</v>
      </c>
      <c r="E240" s="96">
        <v>15.2784</v>
      </c>
      <c r="F240" s="96">
        <v>18.999099999999999</v>
      </c>
      <c r="G240" s="96">
        <v>2.7916699999999999E-2</v>
      </c>
      <c r="J240" s="96">
        <v>88</v>
      </c>
      <c r="P240" s="121">
        <f t="shared" si="13"/>
        <v>0</v>
      </c>
      <c r="Q240" s="81" t="str">
        <f t="shared" si="12"/>
        <v/>
      </c>
    </row>
    <row r="241" spans="1:17" ht="15" customHeight="1" x14ac:dyDescent="0.35">
      <c r="A241" s="96">
        <v>237</v>
      </c>
      <c r="B241" s="96" t="s">
        <v>345</v>
      </c>
      <c r="C241" s="96" t="s">
        <v>362</v>
      </c>
      <c r="D241" s="96">
        <v>0.17699699999999999</v>
      </c>
      <c r="E241" s="96">
        <v>8.3973399999999998</v>
      </c>
      <c r="F241" s="96">
        <v>19.4787</v>
      </c>
      <c r="G241" s="96">
        <v>7.7068099999999997E-3</v>
      </c>
      <c r="J241" s="96">
        <v>88</v>
      </c>
      <c r="P241" s="121">
        <f t="shared" si="13"/>
        <v>0</v>
      </c>
      <c r="Q241" s="81" t="str">
        <f t="shared" si="12"/>
        <v/>
      </c>
    </row>
    <row r="242" spans="1:17" ht="15" customHeight="1" x14ac:dyDescent="0.35">
      <c r="A242" s="96">
        <v>238</v>
      </c>
      <c r="B242" s="96" t="s">
        <v>363</v>
      </c>
      <c r="C242" s="96" t="s">
        <v>364</v>
      </c>
      <c r="D242" s="96">
        <v>0.188778</v>
      </c>
      <c r="E242" s="96">
        <v>19.892399999999999</v>
      </c>
      <c r="F242" s="96">
        <v>16.4512</v>
      </c>
      <c r="G242" s="96">
        <v>4.5391599999999997E-2</v>
      </c>
      <c r="J242" s="96">
        <v>89</v>
      </c>
      <c r="P242" s="121">
        <f t="shared" si="13"/>
        <v>0</v>
      </c>
      <c r="Q242" s="81" t="str">
        <f t="shared" si="12"/>
        <v/>
      </c>
    </row>
    <row r="243" spans="1:17" ht="15" customHeight="1" x14ac:dyDescent="0.35">
      <c r="A243" s="96">
        <v>239</v>
      </c>
      <c r="B243" s="96" t="s">
        <v>363</v>
      </c>
      <c r="C243" s="96" t="s">
        <v>365</v>
      </c>
      <c r="D243" s="96">
        <v>0.119462</v>
      </c>
      <c r="E243" s="96">
        <v>69.501199999999997</v>
      </c>
      <c r="F243" s="96">
        <v>7.9230600000000004</v>
      </c>
      <c r="G243" s="96">
        <v>8.38648E-3</v>
      </c>
      <c r="J243" s="96">
        <v>89</v>
      </c>
      <c r="P243" s="121">
        <f t="shared" si="13"/>
        <v>0</v>
      </c>
      <c r="Q243" s="81" t="str">
        <f t="shared" si="12"/>
        <v/>
      </c>
    </row>
    <row r="244" spans="1:17" ht="15" customHeight="1" x14ac:dyDescent="0.35">
      <c r="A244" s="96">
        <v>240</v>
      </c>
      <c r="B244" s="96" t="s">
        <v>363</v>
      </c>
      <c r="C244" s="96" t="s">
        <v>366</v>
      </c>
      <c r="D244" s="96">
        <v>0.19878299999999999</v>
      </c>
      <c r="E244" s="96">
        <v>16.48</v>
      </c>
      <c r="F244" s="96">
        <v>17.328600000000002</v>
      </c>
      <c r="G244" s="96">
        <v>3.5756599999999999E-2</v>
      </c>
      <c r="J244" s="96">
        <v>89</v>
      </c>
      <c r="P244" s="121">
        <f t="shared" si="13"/>
        <v>0</v>
      </c>
      <c r="Q244" s="81" t="str">
        <f t="shared" si="12"/>
        <v/>
      </c>
    </row>
    <row r="245" spans="1:17" ht="15" customHeight="1" x14ac:dyDescent="0.35">
      <c r="A245" s="96">
        <v>241</v>
      </c>
      <c r="B245" s="96" t="s">
        <v>363</v>
      </c>
      <c r="C245" s="96" t="s">
        <v>367</v>
      </c>
      <c r="D245" s="96">
        <v>0.157994</v>
      </c>
      <c r="E245" s="96">
        <v>6.3301699999999999</v>
      </c>
      <c r="F245" s="96">
        <v>18.079699999999999</v>
      </c>
      <c r="G245" s="96">
        <v>3.424E-3</v>
      </c>
      <c r="J245" s="96">
        <v>89</v>
      </c>
      <c r="P245" s="121">
        <f t="shared" si="13"/>
        <v>0</v>
      </c>
      <c r="Q245" s="81" t="str">
        <f t="shared" si="12"/>
        <v/>
      </c>
    </row>
    <row r="246" spans="1:17" ht="15" customHeight="1" x14ac:dyDescent="0.35">
      <c r="A246" s="96">
        <v>242</v>
      </c>
      <c r="B246" s="96" t="s">
        <v>363</v>
      </c>
      <c r="C246" s="96" t="s">
        <v>368</v>
      </c>
      <c r="D246" s="96">
        <v>0.191909</v>
      </c>
      <c r="E246" s="96">
        <v>8.2856000000000005</v>
      </c>
      <c r="F246" s="96">
        <v>18.461200000000002</v>
      </c>
      <c r="G246" s="96">
        <v>8.5545699999999992E-3</v>
      </c>
      <c r="J246" s="96">
        <v>89</v>
      </c>
      <c r="P246" s="121">
        <f t="shared" si="13"/>
        <v>0</v>
      </c>
      <c r="Q246" s="81" t="str">
        <f t="shared" si="12"/>
        <v/>
      </c>
    </row>
    <row r="247" spans="1:17" ht="15" customHeight="1" x14ac:dyDescent="0.35">
      <c r="A247" s="96">
        <v>243</v>
      </c>
      <c r="B247" s="96" t="s">
        <v>369</v>
      </c>
      <c r="C247" s="96" t="s">
        <v>370</v>
      </c>
      <c r="D247" s="96">
        <v>0.29975600000000002</v>
      </c>
      <c r="E247" s="96">
        <v>48.865299999999998</v>
      </c>
      <c r="F247" s="96">
        <v>7.3558599999999998</v>
      </c>
      <c r="G247" s="96">
        <v>9.4874899999999998E-2</v>
      </c>
      <c r="J247" s="96">
        <v>90</v>
      </c>
      <c r="P247" s="121">
        <f t="shared" si="13"/>
        <v>0</v>
      </c>
      <c r="Q247" s="81" t="str">
        <f t="shared" si="12"/>
        <v/>
      </c>
    </row>
    <row r="248" spans="1:17" ht="15" customHeight="1" x14ac:dyDescent="0.35">
      <c r="A248" s="96">
        <v>244</v>
      </c>
      <c r="B248" s="96" t="s">
        <v>369</v>
      </c>
      <c r="C248" s="96" t="s">
        <v>371</v>
      </c>
      <c r="D248" s="96">
        <v>0.14804999999999999</v>
      </c>
      <c r="E248" s="96">
        <v>26.468800000000002</v>
      </c>
      <c r="F248" s="96">
        <v>10.394</v>
      </c>
      <c r="G248" s="96">
        <v>3.9525299999999999E-2</v>
      </c>
      <c r="J248" s="96">
        <v>90</v>
      </c>
      <c r="P248" s="121">
        <f t="shared" si="13"/>
        <v>0</v>
      </c>
      <c r="Q248" s="81" t="str">
        <f t="shared" si="12"/>
        <v/>
      </c>
    </row>
    <row r="249" spans="1:17" ht="15" customHeight="1" x14ac:dyDescent="0.35">
      <c r="A249" s="96">
        <v>245</v>
      </c>
      <c r="B249" s="96" t="s">
        <v>372</v>
      </c>
      <c r="C249" s="96" t="s">
        <v>373</v>
      </c>
      <c r="D249" s="96">
        <v>5.5670799999999999E-2</v>
      </c>
      <c r="E249" s="96">
        <v>65.206699999999998</v>
      </c>
      <c r="F249" s="96">
        <v>4.3918499999999998</v>
      </c>
      <c r="G249" s="96">
        <v>8.9479399999999997E-3</v>
      </c>
      <c r="J249" s="96">
        <v>91</v>
      </c>
      <c r="P249" s="121">
        <f t="shared" si="13"/>
        <v>0</v>
      </c>
      <c r="Q249" s="81" t="str">
        <f t="shared" si="12"/>
        <v/>
      </c>
    </row>
    <row r="250" spans="1:17" ht="15" customHeight="1" x14ac:dyDescent="0.35">
      <c r="A250" s="96">
        <v>246</v>
      </c>
      <c r="B250" s="96" t="s">
        <v>374</v>
      </c>
      <c r="C250" s="96" t="s">
        <v>375</v>
      </c>
      <c r="D250" s="96">
        <v>0.124803</v>
      </c>
      <c r="E250" s="96">
        <v>21.713200000000001</v>
      </c>
      <c r="F250" s="96">
        <v>10.127599999999999</v>
      </c>
      <c r="G250" s="96">
        <v>4.6893299999999999E-2</v>
      </c>
      <c r="J250" s="96">
        <v>92</v>
      </c>
      <c r="P250" s="121">
        <f t="shared" si="13"/>
        <v>0</v>
      </c>
      <c r="Q250" s="81" t="str">
        <f t="shared" si="12"/>
        <v/>
      </c>
    </row>
    <row r="251" spans="1:17" ht="15" customHeight="1" x14ac:dyDescent="0.35">
      <c r="A251" s="96">
        <v>247</v>
      </c>
      <c r="B251" s="96" t="s">
        <v>374</v>
      </c>
      <c r="C251" s="96" t="s">
        <v>376</v>
      </c>
      <c r="D251" s="96">
        <v>0.16546</v>
      </c>
      <c r="E251" s="96">
        <v>32.534500000000001</v>
      </c>
      <c r="F251" s="96">
        <v>11.7216</v>
      </c>
      <c r="G251" s="96">
        <v>6.8850900000000007E-2</v>
      </c>
      <c r="J251" s="96">
        <v>92</v>
      </c>
      <c r="P251" s="121">
        <f t="shared" si="13"/>
        <v>0</v>
      </c>
      <c r="Q251" s="81" t="str">
        <f t="shared" si="12"/>
        <v/>
      </c>
    </row>
    <row r="252" spans="1:17" ht="15" customHeight="1" x14ac:dyDescent="0.35">
      <c r="A252" s="96">
        <v>248</v>
      </c>
      <c r="B252" s="96" t="s">
        <v>374</v>
      </c>
      <c r="C252" s="96" t="s">
        <v>377</v>
      </c>
      <c r="D252" s="96">
        <v>6.3156199999999996E-2</v>
      </c>
      <c r="E252" s="96">
        <v>5.5860799999999999</v>
      </c>
      <c r="F252" s="96">
        <v>8.5141100000000005</v>
      </c>
      <c r="G252" s="96">
        <v>2.2909499999999999E-3</v>
      </c>
      <c r="J252" s="96">
        <v>92</v>
      </c>
      <c r="P252" s="121">
        <f t="shared" si="13"/>
        <v>0</v>
      </c>
      <c r="Q252" s="81" t="str">
        <f t="shared" si="12"/>
        <v/>
      </c>
    </row>
    <row r="253" spans="1:17" ht="15" customHeight="1" x14ac:dyDescent="0.35">
      <c r="A253" s="96">
        <v>249</v>
      </c>
      <c r="B253" s="96" t="s">
        <v>374</v>
      </c>
      <c r="C253" s="96" t="s">
        <v>378</v>
      </c>
      <c r="D253" s="96">
        <v>6.7204299999999995E-2</v>
      </c>
      <c r="E253" s="96">
        <v>6.8961699999999997</v>
      </c>
      <c r="F253" s="96">
        <v>8.89255</v>
      </c>
      <c r="G253" s="96">
        <v>5.7882899999999998E-3</v>
      </c>
      <c r="J253" s="96">
        <v>92</v>
      </c>
      <c r="P253" s="121">
        <f t="shared" si="13"/>
        <v>0</v>
      </c>
      <c r="Q253" s="81" t="str">
        <f t="shared" si="12"/>
        <v/>
      </c>
    </row>
    <row r="254" spans="1:17" ht="15" customHeight="1" x14ac:dyDescent="0.35">
      <c r="A254" s="96">
        <v>250</v>
      </c>
      <c r="B254" s="96" t="s">
        <v>374</v>
      </c>
      <c r="C254" s="96" t="s">
        <v>379</v>
      </c>
      <c r="D254" s="96">
        <v>8.6286000000000002E-2</v>
      </c>
      <c r="E254" s="96">
        <v>9.8062400000000007</v>
      </c>
      <c r="F254" s="96">
        <v>11.2189</v>
      </c>
      <c r="G254" s="96">
        <v>8.3254499999999999E-3</v>
      </c>
      <c r="J254" s="96">
        <v>92</v>
      </c>
      <c r="P254" s="121">
        <f t="shared" si="13"/>
        <v>0</v>
      </c>
      <c r="Q254" s="81" t="str">
        <f t="shared" si="12"/>
        <v/>
      </c>
    </row>
    <row r="255" spans="1:17" ht="15" customHeight="1" x14ac:dyDescent="0.35">
      <c r="A255" s="96">
        <v>251</v>
      </c>
      <c r="B255" s="96" t="s">
        <v>374</v>
      </c>
      <c r="C255" s="96" t="s">
        <v>380</v>
      </c>
      <c r="D255" s="96">
        <v>0.16733600000000001</v>
      </c>
      <c r="E255" s="96">
        <v>6.7445300000000001</v>
      </c>
      <c r="F255" s="96">
        <v>18.255500000000001</v>
      </c>
      <c r="G255" s="96">
        <v>2.5006300000000002E-3</v>
      </c>
      <c r="J255" s="96">
        <v>92</v>
      </c>
      <c r="P255" s="121">
        <f t="shared" si="13"/>
        <v>0</v>
      </c>
      <c r="Q255" s="81" t="str">
        <f t="shared" si="12"/>
        <v/>
      </c>
    </row>
    <row r="256" spans="1:17" ht="15" customHeight="1" x14ac:dyDescent="0.35">
      <c r="A256" s="96">
        <v>252</v>
      </c>
      <c r="B256" s="96" t="s">
        <v>374</v>
      </c>
      <c r="C256" s="96" t="s">
        <v>381</v>
      </c>
      <c r="D256" s="96">
        <v>0.10254199999999999</v>
      </c>
      <c r="E256" s="96">
        <v>6.9472199999999997</v>
      </c>
      <c r="F256" s="96">
        <v>11.3827</v>
      </c>
      <c r="G256" s="96">
        <v>6.1633299999999999E-3</v>
      </c>
      <c r="J256" s="96">
        <v>92</v>
      </c>
      <c r="P256" s="121">
        <f t="shared" si="13"/>
        <v>0</v>
      </c>
      <c r="Q256" s="81" t="str">
        <f t="shared" si="12"/>
        <v/>
      </c>
    </row>
    <row r="257" spans="1:17" ht="15" customHeight="1" x14ac:dyDescent="0.35">
      <c r="A257" s="96">
        <v>253</v>
      </c>
      <c r="B257" s="96" t="s">
        <v>374</v>
      </c>
      <c r="C257" s="96" t="s">
        <v>382</v>
      </c>
      <c r="D257" s="96">
        <v>5.7501999999999998E-2</v>
      </c>
      <c r="E257" s="96">
        <v>6.8816899999999999</v>
      </c>
      <c r="F257" s="96">
        <v>8.1118199999999998</v>
      </c>
      <c r="G257" s="96">
        <v>7.63053E-3</v>
      </c>
      <c r="J257" s="96">
        <v>92</v>
      </c>
      <c r="P257" s="121">
        <f t="shared" si="13"/>
        <v>0</v>
      </c>
      <c r="Q257" s="81" t="str">
        <f t="shared" si="12"/>
        <v/>
      </c>
    </row>
    <row r="258" spans="1:17" ht="15" customHeight="1" x14ac:dyDescent="0.35">
      <c r="A258" s="96">
        <v>254</v>
      </c>
      <c r="B258" s="96" t="s">
        <v>374</v>
      </c>
      <c r="C258" s="96" t="s">
        <v>383</v>
      </c>
      <c r="D258" s="96">
        <v>9.7383999999999998E-2</v>
      </c>
      <c r="E258" s="96">
        <v>11.401300000000001</v>
      </c>
      <c r="F258" s="96">
        <v>11.4575</v>
      </c>
      <c r="G258" s="96">
        <v>1.1713400000000001E-2</v>
      </c>
      <c r="J258" s="96">
        <v>92</v>
      </c>
      <c r="P258" s="121">
        <f t="shared" si="13"/>
        <v>0</v>
      </c>
      <c r="Q258" s="81" t="str">
        <f t="shared" si="12"/>
        <v/>
      </c>
    </row>
    <row r="259" spans="1:17" ht="15" customHeight="1" x14ac:dyDescent="0.35">
      <c r="A259" s="96">
        <v>255</v>
      </c>
      <c r="B259" s="96" t="s">
        <v>374</v>
      </c>
      <c r="C259" s="96" t="s">
        <v>384</v>
      </c>
      <c r="D259" s="96">
        <v>0.12531900000000001</v>
      </c>
      <c r="E259" s="96">
        <v>10.749700000000001</v>
      </c>
      <c r="F259" s="96">
        <v>12.5982</v>
      </c>
      <c r="G259" s="96">
        <v>1.27236E-2</v>
      </c>
      <c r="J259" s="96">
        <v>92</v>
      </c>
      <c r="P259" s="121">
        <f t="shared" si="13"/>
        <v>0</v>
      </c>
      <c r="Q259" s="81" t="str">
        <f>IF(B259=$R$2,C259,"")</f>
        <v/>
      </c>
    </row>
    <row r="260" spans="1:17" ht="15" customHeight="1" x14ac:dyDescent="0.35">
      <c r="A260" s="96">
        <v>256</v>
      </c>
      <c r="B260" s="96" t="s">
        <v>374</v>
      </c>
      <c r="C260" s="96" t="s">
        <v>385</v>
      </c>
      <c r="D260" s="96">
        <v>6.4248799999999995E-2</v>
      </c>
      <c r="E260" s="96">
        <v>7.5689700000000002</v>
      </c>
      <c r="F260" s="96">
        <v>9.3922399999999993</v>
      </c>
      <c r="G260" s="96">
        <v>6.4471600000000004E-3</v>
      </c>
      <c r="J260" s="96">
        <v>92</v>
      </c>
      <c r="P260" s="121">
        <f t="shared" si="13"/>
        <v>0</v>
      </c>
      <c r="Q260" s="81" t="str">
        <f t="shared" ref="Q260:Q323" si="14">IF(B260=$R$2,C260,"")</f>
        <v/>
      </c>
    </row>
    <row r="261" spans="1:17" ht="15" customHeight="1" x14ac:dyDescent="0.35">
      <c r="A261" s="96">
        <v>257</v>
      </c>
      <c r="B261" s="96" t="s">
        <v>386</v>
      </c>
      <c r="C261" s="96" t="s">
        <v>387</v>
      </c>
      <c r="D261" s="96">
        <v>6.8403199999999997E-2</v>
      </c>
      <c r="E261" s="96">
        <v>4.3651900000000001</v>
      </c>
      <c r="F261" s="96">
        <v>7.8018700000000001</v>
      </c>
      <c r="G261" s="96">
        <v>0</v>
      </c>
      <c r="J261" s="96">
        <v>93</v>
      </c>
      <c r="P261" s="121">
        <f t="shared" si="13"/>
        <v>0</v>
      </c>
      <c r="Q261" s="81" t="str">
        <f t="shared" si="14"/>
        <v/>
      </c>
    </row>
    <row r="262" spans="1:17" ht="15" customHeight="1" x14ac:dyDescent="0.35">
      <c r="A262" s="96">
        <v>258</v>
      </c>
      <c r="B262" s="96" t="s">
        <v>386</v>
      </c>
      <c r="C262" s="96" t="s">
        <v>388</v>
      </c>
      <c r="D262" s="96">
        <v>0.15426400000000001</v>
      </c>
      <c r="E262" s="96">
        <v>5.0296500000000002</v>
      </c>
      <c r="F262" s="96">
        <v>17.4864</v>
      </c>
      <c r="G262" s="96">
        <v>0</v>
      </c>
      <c r="J262" s="96">
        <v>93</v>
      </c>
      <c r="P262" s="121">
        <f t="shared" ref="P262:P325" si="15">IF(Q262="",P261,P261+1)</f>
        <v>0</v>
      </c>
      <c r="Q262" s="81" t="str">
        <f t="shared" si="14"/>
        <v/>
      </c>
    </row>
    <row r="263" spans="1:17" ht="15" customHeight="1" x14ac:dyDescent="0.35">
      <c r="A263" s="96">
        <v>259</v>
      </c>
      <c r="B263" s="96" t="s">
        <v>386</v>
      </c>
      <c r="C263" s="96" t="s">
        <v>389</v>
      </c>
      <c r="D263" s="96">
        <v>0.215722</v>
      </c>
      <c r="E263" s="96">
        <v>5.3166700000000002</v>
      </c>
      <c r="F263" s="96">
        <v>17.3444</v>
      </c>
      <c r="G263" s="96">
        <v>0</v>
      </c>
      <c r="J263" s="96">
        <v>93</v>
      </c>
      <c r="P263" s="121">
        <f t="shared" si="15"/>
        <v>0</v>
      </c>
      <c r="Q263" s="81" t="str">
        <f t="shared" si="14"/>
        <v/>
      </c>
    </row>
    <row r="264" spans="1:17" ht="15" customHeight="1" x14ac:dyDescent="0.35">
      <c r="A264" s="96">
        <v>260</v>
      </c>
      <c r="B264" s="96" t="s">
        <v>390</v>
      </c>
      <c r="C264" s="96" t="s">
        <v>391</v>
      </c>
      <c r="D264" s="96">
        <v>9.2429399999999995E-2</v>
      </c>
      <c r="E264" s="96">
        <v>10.1374</v>
      </c>
      <c r="F264" s="96">
        <v>8.6907999999999994</v>
      </c>
      <c r="G264" s="96">
        <v>1.47697E-2</v>
      </c>
      <c r="J264" s="96">
        <v>94</v>
      </c>
      <c r="P264" s="121">
        <f t="shared" si="15"/>
        <v>0</v>
      </c>
      <c r="Q264" s="81" t="str">
        <f t="shared" si="14"/>
        <v/>
      </c>
    </row>
    <row r="265" spans="1:17" ht="15" customHeight="1" x14ac:dyDescent="0.35">
      <c r="A265" s="96">
        <v>261</v>
      </c>
      <c r="B265" s="96" t="s">
        <v>390</v>
      </c>
      <c r="C265" s="96" t="s">
        <v>392</v>
      </c>
      <c r="D265" s="96">
        <v>0.28655999999999998</v>
      </c>
      <c r="E265" s="96">
        <v>23.680199999999999</v>
      </c>
      <c r="F265" s="96">
        <v>8.9431999999999992</v>
      </c>
      <c r="G265" s="96">
        <v>5.6903200000000002E-4</v>
      </c>
      <c r="J265" s="96">
        <v>94</v>
      </c>
      <c r="P265" s="121">
        <f t="shared" si="15"/>
        <v>0</v>
      </c>
      <c r="Q265" s="81" t="str">
        <f t="shared" si="14"/>
        <v/>
      </c>
    </row>
    <row r="266" spans="1:17" ht="15" customHeight="1" x14ac:dyDescent="0.35">
      <c r="A266" s="96">
        <v>262</v>
      </c>
      <c r="B266" s="96" t="s">
        <v>390</v>
      </c>
      <c r="C266" s="96" t="s">
        <v>393</v>
      </c>
      <c r="D266" s="96">
        <v>0.18563299999999999</v>
      </c>
      <c r="E266" s="96">
        <v>39.941800000000001</v>
      </c>
      <c r="F266" s="96">
        <v>11.3392</v>
      </c>
      <c r="G266" s="96">
        <v>9.6462999999999993E-2</v>
      </c>
      <c r="J266" s="96">
        <v>94</v>
      </c>
      <c r="P266" s="121">
        <f t="shared" si="15"/>
        <v>0</v>
      </c>
      <c r="Q266" s="81" t="str">
        <f t="shared" si="14"/>
        <v/>
      </c>
    </row>
    <row r="267" spans="1:17" ht="15" customHeight="1" x14ac:dyDescent="0.35">
      <c r="A267" s="96">
        <v>263</v>
      </c>
      <c r="B267" s="96" t="s">
        <v>390</v>
      </c>
      <c r="C267" s="96" t="s">
        <v>394</v>
      </c>
      <c r="D267" s="96">
        <v>0.15811500000000001</v>
      </c>
      <c r="E267" s="96">
        <v>6.6524599999999996</v>
      </c>
      <c r="F267" s="96">
        <v>18.027899999999999</v>
      </c>
      <c r="G267" s="96">
        <v>4.4323399999999999E-3</v>
      </c>
      <c r="J267" s="96">
        <v>94</v>
      </c>
      <c r="P267" s="121">
        <f t="shared" si="15"/>
        <v>0</v>
      </c>
      <c r="Q267" s="81" t="str">
        <f t="shared" si="14"/>
        <v/>
      </c>
    </row>
    <row r="268" spans="1:17" ht="15" customHeight="1" x14ac:dyDescent="0.35">
      <c r="A268" s="96">
        <v>264</v>
      </c>
      <c r="B268" s="96" t="s">
        <v>390</v>
      </c>
      <c r="C268" s="96" t="s">
        <v>395</v>
      </c>
      <c r="D268" s="96">
        <v>0.17611599999999999</v>
      </c>
      <c r="E268" s="96">
        <v>6.6843899999999996</v>
      </c>
      <c r="F268" s="96">
        <v>17.885999999999999</v>
      </c>
      <c r="G268" s="96">
        <v>4.62175E-3</v>
      </c>
      <c r="J268" s="96">
        <v>94</v>
      </c>
      <c r="P268" s="121">
        <f t="shared" si="15"/>
        <v>0</v>
      </c>
      <c r="Q268" s="81" t="str">
        <f t="shared" si="14"/>
        <v/>
      </c>
    </row>
    <row r="269" spans="1:17" ht="15" customHeight="1" x14ac:dyDescent="0.35">
      <c r="A269" s="96">
        <v>265</v>
      </c>
      <c r="B269" s="96" t="s">
        <v>390</v>
      </c>
      <c r="C269" s="96" t="s">
        <v>396</v>
      </c>
      <c r="D269" s="96">
        <v>0.17415900000000001</v>
      </c>
      <c r="E269" s="96">
        <v>27.454599999999999</v>
      </c>
      <c r="F269" s="96">
        <v>10.7082</v>
      </c>
      <c r="G269" s="96">
        <v>6.1236100000000002E-2</v>
      </c>
      <c r="J269" s="96">
        <v>94</v>
      </c>
      <c r="P269" s="121">
        <f t="shared" si="15"/>
        <v>0</v>
      </c>
      <c r="Q269" s="81" t="str">
        <f t="shared" si="14"/>
        <v/>
      </c>
    </row>
    <row r="270" spans="1:17" ht="15" customHeight="1" x14ac:dyDescent="0.35">
      <c r="A270" s="96">
        <v>266</v>
      </c>
      <c r="B270" s="96" t="s">
        <v>390</v>
      </c>
      <c r="C270" s="96" t="s">
        <v>397</v>
      </c>
      <c r="D270" s="96">
        <v>7.0704900000000001E-2</v>
      </c>
      <c r="E270" s="96">
        <v>6.6765400000000001</v>
      </c>
      <c r="F270" s="96">
        <v>9.0943000000000005</v>
      </c>
      <c r="G270" s="96">
        <v>4.3258799999999998E-3</v>
      </c>
      <c r="J270" s="96">
        <v>94</v>
      </c>
      <c r="P270" s="121">
        <f t="shared" si="15"/>
        <v>0</v>
      </c>
      <c r="Q270" s="81" t="str">
        <f t="shared" si="14"/>
        <v/>
      </c>
    </row>
    <row r="271" spans="1:17" ht="15" customHeight="1" x14ac:dyDescent="0.35">
      <c r="A271" s="96">
        <v>267</v>
      </c>
      <c r="B271" s="96" t="s">
        <v>390</v>
      </c>
      <c r="C271" s="96" t="s">
        <v>398</v>
      </c>
      <c r="D271" s="96">
        <v>7.2741899999999998E-2</v>
      </c>
      <c r="E271" s="96">
        <v>8.9308800000000002</v>
      </c>
      <c r="F271" s="96">
        <v>8.4193499999999997</v>
      </c>
      <c r="G271" s="96">
        <v>1.1647299999999999E-2</v>
      </c>
      <c r="J271" s="96">
        <v>94</v>
      </c>
      <c r="P271" s="121">
        <f t="shared" si="15"/>
        <v>0</v>
      </c>
      <c r="Q271" s="81" t="str">
        <f t="shared" si="14"/>
        <v/>
      </c>
    </row>
    <row r="272" spans="1:17" ht="15" customHeight="1" x14ac:dyDescent="0.35">
      <c r="A272" s="96">
        <v>268</v>
      </c>
      <c r="B272" s="96" t="s">
        <v>390</v>
      </c>
      <c r="C272" s="96" t="s">
        <v>399</v>
      </c>
      <c r="D272" s="96">
        <v>0.23646900000000001</v>
      </c>
      <c r="E272" s="96">
        <v>16.421500000000002</v>
      </c>
      <c r="F272" s="96">
        <v>21.54</v>
      </c>
      <c r="G272" s="96">
        <v>2.5411099999999999E-2</v>
      </c>
      <c r="J272" s="96">
        <v>94</v>
      </c>
      <c r="P272" s="121">
        <f t="shared" si="15"/>
        <v>0</v>
      </c>
      <c r="Q272" s="81" t="str">
        <f t="shared" si="14"/>
        <v/>
      </c>
    </row>
    <row r="273" spans="1:17" ht="15" customHeight="1" x14ac:dyDescent="0.35">
      <c r="A273" s="96">
        <v>269</v>
      </c>
      <c r="B273" s="96" t="s">
        <v>390</v>
      </c>
      <c r="C273" s="96" t="s">
        <v>400</v>
      </c>
      <c r="D273" s="96">
        <v>0.11469699999999999</v>
      </c>
      <c r="E273" s="96">
        <v>4.0656600000000003</v>
      </c>
      <c r="F273" s="96">
        <v>14.2424</v>
      </c>
      <c r="G273" s="96">
        <v>0</v>
      </c>
      <c r="J273" s="96">
        <v>94</v>
      </c>
      <c r="P273" s="121">
        <f t="shared" si="15"/>
        <v>0</v>
      </c>
      <c r="Q273" s="81" t="str">
        <f t="shared" si="14"/>
        <v/>
      </c>
    </row>
    <row r="274" spans="1:17" ht="15" customHeight="1" x14ac:dyDescent="0.35">
      <c r="A274" s="96">
        <v>270</v>
      </c>
      <c r="B274" s="96" t="s">
        <v>390</v>
      </c>
      <c r="C274" s="96" t="s">
        <v>401</v>
      </c>
      <c r="D274" s="96">
        <v>0.145482</v>
      </c>
      <c r="E274" s="96">
        <v>24.812200000000001</v>
      </c>
      <c r="F274" s="96">
        <v>9.3857900000000001</v>
      </c>
      <c r="G274" s="96">
        <v>5.8593800000000001E-2</v>
      </c>
      <c r="J274" s="96">
        <v>94</v>
      </c>
      <c r="P274" s="121">
        <f t="shared" si="15"/>
        <v>0</v>
      </c>
      <c r="Q274" s="81" t="str">
        <f t="shared" si="14"/>
        <v/>
      </c>
    </row>
    <row r="275" spans="1:17" ht="15" customHeight="1" x14ac:dyDescent="0.35">
      <c r="A275" s="96">
        <v>271</v>
      </c>
      <c r="B275" s="96" t="s">
        <v>390</v>
      </c>
      <c r="C275" s="96" t="s">
        <v>402</v>
      </c>
      <c r="D275" s="96">
        <v>0.11028300000000001</v>
      </c>
      <c r="E275" s="96">
        <v>19.617699999999999</v>
      </c>
      <c r="F275" s="96">
        <v>11.3118</v>
      </c>
      <c r="G275" s="96">
        <v>3.6199099999999998E-2</v>
      </c>
      <c r="J275" s="96">
        <v>94</v>
      </c>
      <c r="P275" s="121">
        <f t="shared" si="15"/>
        <v>0</v>
      </c>
      <c r="Q275" s="81" t="str">
        <f t="shared" si="14"/>
        <v/>
      </c>
    </row>
    <row r="276" spans="1:17" ht="15" customHeight="1" x14ac:dyDescent="0.35">
      <c r="A276" s="96">
        <v>272</v>
      </c>
      <c r="B276" s="96" t="s">
        <v>390</v>
      </c>
      <c r="C276" s="96" t="s">
        <v>403</v>
      </c>
      <c r="D276" s="96">
        <v>0.10692</v>
      </c>
      <c r="E276" s="96">
        <v>16.101299999999998</v>
      </c>
      <c r="F276" s="96">
        <v>9.3164599999999993</v>
      </c>
      <c r="G276" s="96">
        <v>2.9832899999999999E-2</v>
      </c>
      <c r="J276" s="96">
        <v>94</v>
      </c>
      <c r="P276" s="121">
        <f t="shared" si="15"/>
        <v>0</v>
      </c>
      <c r="Q276" s="81" t="str">
        <f t="shared" si="14"/>
        <v/>
      </c>
    </row>
    <row r="277" spans="1:17" ht="15" customHeight="1" x14ac:dyDescent="0.35">
      <c r="A277" s="96">
        <v>273</v>
      </c>
      <c r="B277" s="96" t="s">
        <v>390</v>
      </c>
      <c r="C277" s="96" t="s">
        <v>404</v>
      </c>
      <c r="D277" s="96">
        <v>0.110542</v>
      </c>
      <c r="E277" s="96">
        <v>15.6051</v>
      </c>
      <c r="F277" s="96">
        <v>9.9261700000000008</v>
      </c>
      <c r="G277" s="96">
        <v>2.5808500000000002E-2</v>
      </c>
      <c r="J277" s="96">
        <v>94</v>
      </c>
      <c r="P277" s="121">
        <f t="shared" si="15"/>
        <v>0</v>
      </c>
      <c r="Q277" s="81" t="str">
        <f t="shared" si="14"/>
        <v/>
      </c>
    </row>
    <row r="278" spans="1:17" ht="15" customHeight="1" x14ac:dyDescent="0.35">
      <c r="A278" s="96">
        <v>274</v>
      </c>
      <c r="B278" s="96" t="s">
        <v>390</v>
      </c>
      <c r="C278" s="96" t="s">
        <v>405</v>
      </c>
      <c r="D278" s="96">
        <v>0.102009</v>
      </c>
      <c r="E278" s="96">
        <v>11.5717</v>
      </c>
      <c r="F278" s="96">
        <v>9.0754400000000004</v>
      </c>
      <c r="G278" s="96">
        <v>1.8424900000000001E-2</v>
      </c>
      <c r="J278" s="96">
        <v>94</v>
      </c>
      <c r="P278" s="121">
        <f t="shared" si="15"/>
        <v>0</v>
      </c>
      <c r="Q278" s="81" t="str">
        <f t="shared" si="14"/>
        <v/>
      </c>
    </row>
    <row r="279" spans="1:17" ht="15" customHeight="1" x14ac:dyDescent="0.35">
      <c r="A279" s="96">
        <v>275</v>
      </c>
      <c r="B279" s="96" t="s">
        <v>390</v>
      </c>
      <c r="C279" s="96" t="s">
        <v>406</v>
      </c>
      <c r="D279" s="96">
        <v>0.17699999999999999</v>
      </c>
      <c r="E279" s="96">
        <v>10.5098</v>
      </c>
      <c r="F279" s="96">
        <v>17.176500000000001</v>
      </c>
      <c r="G279" s="96">
        <v>1.4415499999999999E-2</v>
      </c>
      <c r="J279" s="96">
        <v>94</v>
      </c>
      <c r="P279" s="121">
        <f t="shared" si="15"/>
        <v>0</v>
      </c>
      <c r="Q279" s="81" t="str">
        <f t="shared" si="14"/>
        <v/>
      </c>
    </row>
    <row r="280" spans="1:17" ht="15" customHeight="1" x14ac:dyDescent="0.35">
      <c r="A280" s="96">
        <v>276</v>
      </c>
      <c r="B280" s="96" t="s">
        <v>390</v>
      </c>
      <c r="C280" s="96" t="s">
        <v>407</v>
      </c>
      <c r="D280" s="96">
        <v>1.3937900000000001</v>
      </c>
      <c r="E280" s="96">
        <v>13.4056</v>
      </c>
      <c r="F280" s="96">
        <v>0.57639600000000002</v>
      </c>
      <c r="G280" s="96">
        <v>4.6721699999999998E-3</v>
      </c>
      <c r="J280" s="96">
        <v>94</v>
      </c>
      <c r="P280" s="121">
        <f t="shared" si="15"/>
        <v>0</v>
      </c>
      <c r="Q280" s="81" t="str">
        <f t="shared" si="14"/>
        <v/>
      </c>
    </row>
    <row r="281" spans="1:17" ht="15" customHeight="1" x14ac:dyDescent="0.35">
      <c r="A281" s="96">
        <v>277</v>
      </c>
      <c r="B281" s="96" t="s">
        <v>390</v>
      </c>
      <c r="C281" s="96" t="s">
        <v>408</v>
      </c>
      <c r="D281" s="96">
        <v>0.120077</v>
      </c>
      <c r="E281" s="96">
        <v>10.3371</v>
      </c>
      <c r="F281" s="96">
        <v>13.2448</v>
      </c>
      <c r="G281" s="96">
        <v>1.4142800000000001E-2</v>
      </c>
      <c r="J281" s="96">
        <v>94</v>
      </c>
      <c r="P281" s="121">
        <f t="shared" si="15"/>
        <v>0</v>
      </c>
      <c r="Q281" s="81" t="str">
        <f t="shared" si="14"/>
        <v/>
      </c>
    </row>
    <row r="282" spans="1:17" ht="15" customHeight="1" x14ac:dyDescent="0.35">
      <c r="A282" s="96">
        <v>278</v>
      </c>
      <c r="B282" s="96" t="s">
        <v>390</v>
      </c>
      <c r="C282" s="96" t="s">
        <v>409</v>
      </c>
      <c r="D282" s="96">
        <v>0.16255800000000001</v>
      </c>
      <c r="E282" s="96">
        <v>12.0373</v>
      </c>
      <c r="F282" s="96">
        <v>17.048400000000001</v>
      </c>
      <c r="G282" s="96">
        <v>2.12766E-2</v>
      </c>
      <c r="J282" s="96">
        <v>94</v>
      </c>
      <c r="P282" s="121">
        <f t="shared" si="15"/>
        <v>0</v>
      </c>
      <c r="Q282" s="81" t="str">
        <f t="shared" si="14"/>
        <v/>
      </c>
    </row>
    <row r="283" spans="1:17" ht="15" customHeight="1" x14ac:dyDescent="0.35">
      <c r="A283" s="96">
        <v>279</v>
      </c>
      <c r="B283" s="96" t="s">
        <v>390</v>
      </c>
      <c r="C283" s="96" t="s">
        <v>410</v>
      </c>
      <c r="D283" s="96">
        <v>0.14419699999999999</v>
      </c>
      <c r="E283" s="96">
        <v>9.8146000000000004</v>
      </c>
      <c r="F283" s="96">
        <v>14.809200000000001</v>
      </c>
      <c r="G283" s="96">
        <v>1.4149200000000001E-2</v>
      </c>
      <c r="J283" s="96">
        <v>94</v>
      </c>
      <c r="P283" s="121">
        <f t="shared" si="15"/>
        <v>0</v>
      </c>
      <c r="Q283" s="81" t="str">
        <f t="shared" si="14"/>
        <v/>
      </c>
    </row>
    <row r="284" spans="1:17" ht="15" customHeight="1" x14ac:dyDescent="0.35">
      <c r="A284" s="96">
        <v>280</v>
      </c>
      <c r="B284" s="96" t="s">
        <v>390</v>
      </c>
      <c r="C284" s="96" t="s">
        <v>411</v>
      </c>
      <c r="D284" s="96">
        <v>0.101007</v>
      </c>
      <c r="E284" s="96">
        <v>14.6187</v>
      </c>
      <c r="F284" s="96">
        <v>9.5036000000000005</v>
      </c>
      <c r="G284" s="96">
        <v>2.5125600000000001E-2</v>
      </c>
      <c r="J284" s="96">
        <v>94</v>
      </c>
      <c r="P284" s="121">
        <f t="shared" si="15"/>
        <v>0</v>
      </c>
      <c r="Q284" s="81" t="str">
        <f t="shared" si="14"/>
        <v/>
      </c>
    </row>
    <row r="285" spans="1:17" ht="15" customHeight="1" x14ac:dyDescent="0.35">
      <c r="A285" s="96">
        <v>281</v>
      </c>
      <c r="B285" s="96" t="s">
        <v>390</v>
      </c>
      <c r="C285" s="96" t="s">
        <v>412</v>
      </c>
      <c r="D285" s="96">
        <v>0.12970799999999999</v>
      </c>
      <c r="E285" s="96">
        <v>5.9081099999999998</v>
      </c>
      <c r="F285" s="96">
        <v>14.9795</v>
      </c>
      <c r="G285" s="96">
        <v>2.4222900000000001E-3</v>
      </c>
      <c r="J285" s="96">
        <v>94</v>
      </c>
      <c r="P285" s="121">
        <f t="shared" si="15"/>
        <v>0</v>
      </c>
      <c r="Q285" s="81" t="str">
        <f t="shared" si="14"/>
        <v/>
      </c>
    </row>
    <row r="286" spans="1:17" ht="15" customHeight="1" x14ac:dyDescent="0.35">
      <c r="A286" s="96">
        <v>282</v>
      </c>
      <c r="B286" s="96" t="s">
        <v>390</v>
      </c>
      <c r="C286" s="96" t="s">
        <v>413</v>
      </c>
      <c r="D286" s="96">
        <v>3.8715600000000003E-2</v>
      </c>
      <c r="E286" s="96">
        <v>5.0375699999999997</v>
      </c>
      <c r="F286" s="96">
        <v>7.9106699999999996</v>
      </c>
      <c r="G286" s="96">
        <v>1.61147E-3</v>
      </c>
      <c r="J286" s="96">
        <v>94</v>
      </c>
      <c r="P286" s="121">
        <f t="shared" si="15"/>
        <v>0</v>
      </c>
      <c r="Q286" s="81" t="str">
        <f t="shared" si="14"/>
        <v/>
      </c>
    </row>
    <row r="287" spans="1:17" ht="15" customHeight="1" x14ac:dyDescent="0.35">
      <c r="A287" s="96">
        <v>283</v>
      </c>
      <c r="B287" s="96" t="s">
        <v>390</v>
      </c>
      <c r="C287" s="96" t="s">
        <v>414</v>
      </c>
      <c r="D287" s="96">
        <v>8.7445499999999995E-2</v>
      </c>
      <c r="E287" s="96">
        <v>11.955</v>
      </c>
      <c r="F287" s="96">
        <v>11.1563</v>
      </c>
      <c r="G287" s="96">
        <v>1.39784E-2</v>
      </c>
      <c r="J287" s="96">
        <v>94</v>
      </c>
      <c r="P287" s="121">
        <f t="shared" si="15"/>
        <v>0</v>
      </c>
      <c r="Q287" s="81" t="str">
        <f t="shared" si="14"/>
        <v/>
      </c>
    </row>
    <row r="288" spans="1:17" ht="15" customHeight="1" x14ac:dyDescent="0.35">
      <c r="A288" s="96">
        <v>284</v>
      </c>
      <c r="B288" s="96" t="s">
        <v>390</v>
      </c>
      <c r="C288" s="96" t="s">
        <v>415</v>
      </c>
      <c r="D288" s="96">
        <v>4.3181999999999998E-2</v>
      </c>
      <c r="E288" s="96">
        <v>5.5062199999999999</v>
      </c>
      <c r="F288" s="96">
        <v>8.3381399999999992</v>
      </c>
      <c r="G288" s="96">
        <v>2.5542799999999999E-3</v>
      </c>
      <c r="J288" s="96">
        <v>94</v>
      </c>
      <c r="P288" s="121">
        <f t="shared" si="15"/>
        <v>0</v>
      </c>
      <c r="Q288" s="81" t="str">
        <f t="shared" si="14"/>
        <v/>
      </c>
    </row>
    <row r="289" spans="1:17" ht="15" customHeight="1" x14ac:dyDescent="0.35">
      <c r="A289" s="96">
        <v>285</v>
      </c>
      <c r="B289" s="96" t="s">
        <v>390</v>
      </c>
      <c r="C289" s="96" t="s">
        <v>416</v>
      </c>
      <c r="D289" s="96">
        <v>0.146289</v>
      </c>
      <c r="E289" s="96">
        <v>18.983699999999999</v>
      </c>
      <c r="F289" s="96">
        <v>9.1269100000000005</v>
      </c>
      <c r="G289" s="96">
        <v>3.7783200000000003E-2</v>
      </c>
      <c r="J289" s="96">
        <v>94</v>
      </c>
      <c r="P289" s="121">
        <f t="shared" si="15"/>
        <v>0</v>
      </c>
      <c r="Q289" s="81" t="str">
        <f t="shared" si="14"/>
        <v/>
      </c>
    </row>
    <row r="290" spans="1:17" ht="15" customHeight="1" x14ac:dyDescent="0.35">
      <c r="A290" s="96">
        <v>286</v>
      </c>
      <c r="B290" s="96" t="s">
        <v>390</v>
      </c>
      <c r="C290" s="96" t="s">
        <v>417</v>
      </c>
      <c r="D290" s="96">
        <v>5.9142E-2</v>
      </c>
      <c r="E290" s="96">
        <v>6.4708500000000004</v>
      </c>
      <c r="F290" s="96">
        <v>10.557499999999999</v>
      </c>
      <c r="G290" s="96">
        <v>2.9922199999999999E-3</v>
      </c>
      <c r="J290" s="96">
        <v>94</v>
      </c>
      <c r="P290" s="121">
        <f t="shared" si="15"/>
        <v>0</v>
      </c>
      <c r="Q290" s="81" t="str">
        <f t="shared" si="14"/>
        <v/>
      </c>
    </row>
    <row r="291" spans="1:17" ht="15" customHeight="1" x14ac:dyDescent="0.35">
      <c r="A291" s="96">
        <v>287</v>
      </c>
      <c r="B291" s="96" t="s">
        <v>390</v>
      </c>
      <c r="C291" s="96" t="s">
        <v>418</v>
      </c>
      <c r="D291" s="96">
        <v>5.5601699999999997E-2</v>
      </c>
      <c r="E291" s="96">
        <v>5.5324999999999998</v>
      </c>
      <c r="F291" s="96">
        <v>10.6501</v>
      </c>
      <c r="G291" s="96">
        <v>0</v>
      </c>
      <c r="J291" s="96">
        <v>94</v>
      </c>
      <c r="P291" s="121">
        <f t="shared" si="15"/>
        <v>0</v>
      </c>
      <c r="Q291" s="81" t="str">
        <f t="shared" si="14"/>
        <v/>
      </c>
    </row>
    <row r="292" spans="1:17" ht="15" customHeight="1" x14ac:dyDescent="0.35">
      <c r="A292" s="96">
        <v>288</v>
      </c>
      <c r="B292" s="96" t="s">
        <v>390</v>
      </c>
      <c r="C292" s="96" t="s">
        <v>419</v>
      </c>
      <c r="D292" s="96">
        <v>1.3139099999999999</v>
      </c>
      <c r="E292" s="96">
        <v>5.00542</v>
      </c>
      <c r="F292" s="96">
        <v>42.545699999999997</v>
      </c>
      <c r="G292" s="96">
        <v>5.9897499999999998E-8</v>
      </c>
      <c r="J292" s="96">
        <v>94</v>
      </c>
      <c r="P292" s="121">
        <f t="shared" si="15"/>
        <v>0</v>
      </c>
      <c r="Q292" s="81" t="str">
        <f t="shared" si="14"/>
        <v/>
      </c>
    </row>
    <row r="293" spans="1:17" ht="15" customHeight="1" x14ac:dyDescent="0.35">
      <c r="A293" s="96">
        <v>289</v>
      </c>
      <c r="B293" s="96" t="s">
        <v>390</v>
      </c>
      <c r="C293" s="96" t="s">
        <v>420</v>
      </c>
      <c r="D293" s="96">
        <v>0.32656800000000002</v>
      </c>
      <c r="E293" s="96">
        <v>54.541899999999998</v>
      </c>
      <c r="F293" s="96">
        <v>17.720500000000001</v>
      </c>
      <c r="G293" s="96">
        <v>0.14793100000000001</v>
      </c>
      <c r="J293" s="96">
        <v>94</v>
      </c>
      <c r="P293" s="121">
        <f t="shared" si="15"/>
        <v>0</v>
      </c>
      <c r="Q293" s="81" t="str">
        <f t="shared" si="14"/>
        <v/>
      </c>
    </row>
    <row r="294" spans="1:17" ht="15" customHeight="1" x14ac:dyDescent="0.35">
      <c r="A294" s="96">
        <v>290</v>
      </c>
      <c r="B294" s="96" t="s">
        <v>390</v>
      </c>
      <c r="C294" s="96" t="s">
        <v>421</v>
      </c>
      <c r="D294" s="96">
        <v>0.28784300000000002</v>
      </c>
      <c r="E294" s="96">
        <v>32</v>
      </c>
      <c r="F294" s="96">
        <v>22.196100000000001</v>
      </c>
      <c r="G294" s="96">
        <v>6.3291100000000003E-2</v>
      </c>
      <c r="J294" s="96">
        <v>94</v>
      </c>
      <c r="P294" s="121">
        <f t="shared" si="15"/>
        <v>0</v>
      </c>
      <c r="Q294" s="81" t="str">
        <f t="shared" si="14"/>
        <v/>
      </c>
    </row>
    <row r="295" spans="1:17" ht="15" customHeight="1" x14ac:dyDescent="0.35">
      <c r="A295" s="96">
        <v>291</v>
      </c>
      <c r="B295" s="96" t="s">
        <v>390</v>
      </c>
      <c r="C295" s="96" t="s">
        <v>422</v>
      </c>
      <c r="D295" s="96">
        <v>8.8488499999999998E-2</v>
      </c>
      <c r="E295" s="96">
        <v>11.5062</v>
      </c>
      <c r="F295" s="96">
        <v>8.6169200000000004</v>
      </c>
      <c r="G295" s="96">
        <v>1.86786E-2</v>
      </c>
      <c r="J295" s="96">
        <v>94</v>
      </c>
      <c r="P295" s="121">
        <f t="shared" si="15"/>
        <v>0</v>
      </c>
      <c r="Q295" s="81" t="str">
        <f t="shared" si="14"/>
        <v/>
      </c>
    </row>
    <row r="296" spans="1:17" ht="15" customHeight="1" x14ac:dyDescent="0.35">
      <c r="A296" s="96">
        <v>292</v>
      </c>
      <c r="B296" s="96" t="s">
        <v>390</v>
      </c>
      <c r="C296" s="96" t="s">
        <v>423</v>
      </c>
      <c r="D296" s="96">
        <v>5.1603000000000003E-2</v>
      </c>
      <c r="E296" s="96">
        <v>19.622399999999999</v>
      </c>
      <c r="F296" s="96">
        <v>8.2673000000000005</v>
      </c>
      <c r="G296" s="96">
        <v>0</v>
      </c>
      <c r="J296" s="96">
        <v>94</v>
      </c>
      <c r="P296" s="121">
        <f t="shared" si="15"/>
        <v>0</v>
      </c>
      <c r="Q296" s="81" t="str">
        <f t="shared" si="14"/>
        <v/>
      </c>
    </row>
    <row r="297" spans="1:17" ht="15" customHeight="1" x14ac:dyDescent="0.35">
      <c r="A297" s="96">
        <v>293</v>
      </c>
      <c r="B297" s="96" t="s">
        <v>390</v>
      </c>
      <c r="C297" s="96" t="s">
        <v>424</v>
      </c>
      <c r="D297" s="96">
        <v>0.105334</v>
      </c>
      <c r="E297" s="96">
        <v>13.452500000000001</v>
      </c>
      <c r="F297" s="96">
        <v>10.3683</v>
      </c>
      <c r="G297" s="96">
        <v>2.1647799999999998E-2</v>
      </c>
      <c r="J297" s="96">
        <v>94</v>
      </c>
      <c r="P297" s="121">
        <f t="shared" si="15"/>
        <v>0</v>
      </c>
      <c r="Q297" s="81" t="str">
        <f t="shared" si="14"/>
        <v/>
      </c>
    </row>
    <row r="298" spans="1:17" ht="15" customHeight="1" x14ac:dyDescent="0.35">
      <c r="A298" s="96">
        <v>294</v>
      </c>
      <c r="B298" s="96" t="s">
        <v>390</v>
      </c>
      <c r="C298" s="96" t="s">
        <v>425</v>
      </c>
      <c r="D298" s="96">
        <v>7.0408499999999999E-2</v>
      </c>
      <c r="E298" s="96">
        <v>6.5230100000000002</v>
      </c>
      <c r="F298" s="96">
        <v>8.9066899999999993</v>
      </c>
      <c r="G298" s="96">
        <v>5.13702E-3</v>
      </c>
      <c r="J298" s="96">
        <v>94</v>
      </c>
      <c r="P298" s="121">
        <f t="shared" si="15"/>
        <v>0</v>
      </c>
      <c r="Q298" s="81" t="str">
        <f t="shared" si="14"/>
        <v/>
      </c>
    </row>
    <row r="299" spans="1:17" ht="15" customHeight="1" x14ac:dyDescent="0.35">
      <c r="A299" s="96">
        <v>295</v>
      </c>
      <c r="B299" s="96" t="s">
        <v>390</v>
      </c>
      <c r="C299" s="96" t="s">
        <v>427</v>
      </c>
      <c r="D299" s="96">
        <v>0.14266499999999999</v>
      </c>
      <c r="E299" s="96">
        <v>16.691099999999999</v>
      </c>
      <c r="F299" s="96">
        <v>12.878500000000001</v>
      </c>
      <c r="G299" s="96">
        <v>3.3362299999999998E-2</v>
      </c>
      <c r="J299" s="96">
        <v>94</v>
      </c>
      <c r="P299" s="121">
        <f t="shared" si="15"/>
        <v>0</v>
      </c>
      <c r="Q299" s="81" t="str">
        <f t="shared" si="14"/>
        <v/>
      </c>
    </row>
    <row r="300" spans="1:17" ht="15" customHeight="1" x14ac:dyDescent="0.35">
      <c r="A300" s="96">
        <v>296</v>
      </c>
      <c r="B300" s="96" t="s">
        <v>390</v>
      </c>
      <c r="C300" s="96" t="s">
        <v>428</v>
      </c>
      <c r="D300" s="96">
        <v>7.6553099999999999E-2</v>
      </c>
      <c r="E300" s="96">
        <v>5.8070700000000004</v>
      </c>
      <c r="F300" s="96">
        <v>10.1624</v>
      </c>
      <c r="G300" s="96">
        <v>0</v>
      </c>
      <c r="J300" s="96">
        <v>94</v>
      </c>
      <c r="P300" s="121">
        <f t="shared" si="15"/>
        <v>0</v>
      </c>
      <c r="Q300" s="81" t="str">
        <f t="shared" si="14"/>
        <v/>
      </c>
    </row>
    <row r="301" spans="1:17" ht="15" customHeight="1" x14ac:dyDescent="0.35">
      <c r="A301" s="96">
        <v>297</v>
      </c>
      <c r="B301" s="96" t="s">
        <v>390</v>
      </c>
      <c r="C301" s="96" t="s">
        <v>429</v>
      </c>
      <c r="D301" s="96">
        <v>0.124014</v>
      </c>
      <c r="E301" s="96">
        <v>17.4224</v>
      </c>
      <c r="F301" s="96">
        <v>5.0526299999999997</v>
      </c>
      <c r="G301" s="96">
        <v>3.0936100000000001E-2</v>
      </c>
      <c r="J301" s="96">
        <v>94</v>
      </c>
      <c r="P301" s="121">
        <f t="shared" si="15"/>
        <v>0</v>
      </c>
      <c r="Q301" s="81" t="str">
        <f t="shared" si="14"/>
        <v/>
      </c>
    </row>
    <row r="302" spans="1:17" ht="15" customHeight="1" x14ac:dyDescent="0.35">
      <c r="A302" s="96">
        <v>298</v>
      </c>
      <c r="B302" s="96" t="s">
        <v>390</v>
      </c>
      <c r="C302" s="96" t="s">
        <v>430</v>
      </c>
      <c r="D302" s="96">
        <v>6.20034E-2</v>
      </c>
      <c r="E302" s="96">
        <v>6.1789800000000001</v>
      </c>
      <c r="F302" s="96">
        <v>9.1464400000000001</v>
      </c>
      <c r="G302" s="96">
        <v>2.5688899999999999E-3</v>
      </c>
      <c r="J302" s="96">
        <v>94</v>
      </c>
      <c r="P302" s="121">
        <f t="shared" si="15"/>
        <v>0</v>
      </c>
      <c r="Q302" s="81" t="str">
        <f t="shared" si="14"/>
        <v/>
      </c>
    </row>
    <row r="303" spans="1:17" ht="15" customHeight="1" x14ac:dyDescent="0.35">
      <c r="A303" s="96">
        <v>299</v>
      </c>
      <c r="B303" s="96" t="s">
        <v>390</v>
      </c>
      <c r="C303" s="96" t="s">
        <v>431</v>
      </c>
      <c r="D303" s="96">
        <v>7.5794399999999998E-2</v>
      </c>
      <c r="E303" s="96">
        <v>10.375500000000001</v>
      </c>
      <c r="F303" s="96">
        <v>8.8905700000000003</v>
      </c>
      <c r="G303" s="96">
        <v>1.6707799999999998E-2</v>
      </c>
      <c r="J303" s="96">
        <v>94</v>
      </c>
      <c r="P303" s="121">
        <f t="shared" si="15"/>
        <v>0</v>
      </c>
      <c r="Q303" s="81" t="str">
        <f t="shared" si="14"/>
        <v/>
      </c>
    </row>
    <row r="304" spans="1:17" ht="15" customHeight="1" x14ac:dyDescent="0.35">
      <c r="A304" s="96">
        <v>300</v>
      </c>
      <c r="B304" s="96" t="s">
        <v>390</v>
      </c>
      <c r="C304" s="96" t="s">
        <v>432</v>
      </c>
      <c r="D304" s="96">
        <v>7.0284100000000002E-2</v>
      </c>
      <c r="E304" s="96">
        <v>4.72159</v>
      </c>
      <c r="F304" s="96">
        <v>8.6420499999999993</v>
      </c>
      <c r="G304" s="96">
        <v>0</v>
      </c>
      <c r="J304" s="96">
        <v>94</v>
      </c>
      <c r="P304" s="121">
        <f t="shared" si="15"/>
        <v>0</v>
      </c>
      <c r="Q304" s="81" t="str">
        <f t="shared" si="14"/>
        <v/>
      </c>
    </row>
    <row r="305" spans="1:17" ht="15" customHeight="1" x14ac:dyDescent="0.35">
      <c r="A305" s="96">
        <v>301</v>
      </c>
      <c r="B305" s="96" t="s">
        <v>390</v>
      </c>
      <c r="C305" s="96" t="s">
        <v>433</v>
      </c>
      <c r="D305" s="96">
        <v>0.18781</v>
      </c>
      <c r="E305" s="96">
        <v>29.035399999999999</v>
      </c>
      <c r="F305" s="96">
        <v>10.2508</v>
      </c>
      <c r="G305" s="96">
        <v>6.2412799999999997E-2</v>
      </c>
      <c r="J305" s="96">
        <v>94</v>
      </c>
      <c r="P305" s="121">
        <f t="shared" si="15"/>
        <v>0</v>
      </c>
      <c r="Q305" s="81" t="str">
        <f t="shared" si="14"/>
        <v/>
      </c>
    </row>
    <row r="306" spans="1:17" ht="15" customHeight="1" x14ac:dyDescent="0.35">
      <c r="A306" s="96">
        <v>302</v>
      </c>
      <c r="B306" s="96" t="s">
        <v>390</v>
      </c>
      <c r="C306" s="96" t="s">
        <v>434</v>
      </c>
      <c r="D306" s="96">
        <v>7.9435900000000004E-2</v>
      </c>
      <c r="E306" s="96">
        <v>8.6769200000000009</v>
      </c>
      <c r="F306" s="96">
        <v>8.3076899999999991</v>
      </c>
      <c r="G306" s="96">
        <v>1.08696E-2</v>
      </c>
      <c r="J306" s="96">
        <v>94</v>
      </c>
      <c r="P306" s="121">
        <f t="shared" si="15"/>
        <v>0</v>
      </c>
      <c r="Q306" s="81" t="str">
        <f t="shared" si="14"/>
        <v/>
      </c>
    </row>
    <row r="307" spans="1:17" ht="15" customHeight="1" x14ac:dyDescent="0.35">
      <c r="A307" s="96">
        <v>303</v>
      </c>
      <c r="B307" s="96" t="s">
        <v>390</v>
      </c>
      <c r="C307" s="96" t="s">
        <v>435</v>
      </c>
      <c r="D307" s="96">
        <v>6.4972600000000005E-2</v>
      </c>
      <c r="E307" s="96">
        <v>7.3584899999999998</v>
      </c>
      <c r="F307" s="96">
        <v>10.170400000000001</v>
      </c>
      <c r="G307" s="96">
        <v>4.1797300000000004E-3</v>
      </c>
      <c r="J307" s="96">
        <v>94</v>
      </c>
      <c r="P307" s="121">
        <f t="shared" si="15"/>
        <v>0</v>
      </c>
      <c r="Q307" s="81" t="str">
        <f t="shared" si="14"/>
        <v/>
      </c>
    </row>
    <row r="308" spans="1:17" ht="15" customHeight="1" x14ac:dyDescent="0.35">
      <c r="A308" s="96">
        <v>304</v>
      </c>
      <c r="B308" s="96" t="s">
        <v>390</v>
      </c>
      <c r="C308" s="96" t="s">
        <v>436</v>
      </c>
      <c r="D308" s="96">
        <v>0.19143299999999999</v>
      </c>
      <c r="E308" s="96">
        <v>34.302999999999997</v>
      </c>
      <c r="F308" s="96">
        <v>10.774100000000001</v>
      </c>
      <c r="G308" s="96">
        <v>7.1813299999999997E-2</v>
      </c>
      <c r="J308" s="96">
        <v>94</v>
      </c>
      <c r="P308" s="121">
        <f t="shared" si="15"/>
        <v>0</v>
      </c>
      <c r="Q308" s="81" t="str">
        <f t="shared" si="14"/>
        <v/>
      </c>
    </row>
    <row r="309" spans="1:17" ht="15" customHeight="1" x14ac:dyDescent="0.35">
      <c r="A309" s="96">
        <v>305</v>
      </c>
      <c r="B309" s="96" t="s">
        <v>390</v>
      </c>
      <c r="C309" s="96" t="s">
        <v>437</v>
      </c>
      <c r="D309" s="96">
        <v>0.115221</v>
      </c>
      <c r="E309" s="96">
        <v>15.387499999999999</v>
      </c>
      <c r="F309" s="96">
        <v>9.4113000000000007</v>
      </c>
      <c r="G309" s="96">
        <v>2.7544900000000001E-2</v>
      </c>
      <c r="J309" s="96">
        <v>94</v>
      </c>
      <c r="P309" s="121">
        <f t="shared" si="15"/>
        <v>0</v>
      </c>
      <c r="Q309" s="81" t="str">
        <f t="shared" si="14"/>
        <v/>
      </c>
    </row>
    <row r="310" spans="1:17" ht="15" customHeight="1" x14ac:dyDescent="0.35">
      <c r="A310" s="96">
        <v>306</v>
      </c>
      <c r="B310" s="96" t="s">
        <v>390</v>
      </c>
      <c r="C310" s="96" t="s">
        <v>438</v>
      </c>
      <c r="D310" s="96">
        <v>0.21593899999999999</v>
      </c>
      <c r="E310" s="96">
        <v>17.697800000000001</v>
      </c>
      <c r="F310" s="96">
        <v>19.1447</v>
      </c>
      <c r="G310" s="96">
        <v>3.0757199999999998E-2</v>
      </c>
      <c r="J310" s="96">
        <v>94</v>
      </c>
      <c r="P310" s="121">
        <f t="shared" si="15"/>
        <v>0</v>
      </c>
      <c r="Q310" s="81" t="str">
        <f t="shared" si="14"/>
        <v/>
      </c>
    </row>
    <row r="311" spans="1:17" ht="15" customHeight="1" x14ac:dyDescent="0.35">
      <c r="A311" s="96">
        <v>307</v>
      </c>
      <c r="B311" s="96" t="s">
        <v>390</v>
      </c>
      <c r="C311" s="96" t="s">
        <v>439</v>
      </c>
      <c r="D311" s="96">
        <v>6.4906599999999995E-2</v>
      </c>
      <c r="E311" s="96">
        <v>5.2096600000000004</v>
      </c>
      <c r="F311" s="96">
        <v>9.1169100000000007</v>
      </c>
      <c r="G311" s="96">
        <v>0</v>
      </c>
      <c r="J311" s="96">
        <v>94</v>
      </c>
      <c r="P311" s="121">
        <f t="shared" si="15"/>
        <v>0</v>
      </c>
      <c r="Q311" s="81" t="str">
        <f t="shared" si="14"/>
        <v/>
      </c>
    </row>
    <row r="312" spans="1:17" ht="15" customHeight="1" x14ac:dyDescent="0.35">
      <c r="A312" s="96">
        <v>308</v>
      </c>
      <c r="B312" s="96" t="s">
        <v>390</v>
      </c>
      <c r="C312" s="96" t="s">
        <v>440</v>
      </c>
      <c r="D312" s="96">
        <v>0.20657400000000001</v>
      </c>
      <c r="E312" s="96">
        <v>20.657299999999999</v>
      </c>
      <c r="F312" s="96">
        <v>16.4709</v>
      </c>
      <c r="G312" s="96">
        <v>4.9299200000000001E-2</v>
      </c>
      <c r="J312" s="96">
        <v>94</v>
      </c>
      <c r="P312" s="121">
        <f t="shared" si="15"/>
        <v>0</v>
      </c>
      <c r="Q312" s="81" t="str">
        <f t="shared" si="14"/>
        <v/>
      </c>
    </row>
    <row r="313" spans="1:17" ht="15" customHeight="1" x14ac:dyDescent="0.35">
      <c r="A313" s="96">
        <v>309</v>
      </c>
      <c r="B313" s="96" t="s">
        <v>390</v>
      </c>
      <c r="C313" s="96" t="s">
        <v>441</v>
      </c>
      <c r="D313" s="96">
        <v>7.7643599999999993E-2</v>
      </c>
      <c r="E313" s="96">
        <v>7.2088700000000001</v>
      </c>
      <c r="F313" s="96">
        <v>9.00962</v>
      </c>
      <c r="G313" s="96">
        <v>8.8013799999999993E-3</v>
      </c>
      <c r="J313" s="96">
        <v>94</v>
      </c>
      <c r="P313" s="121">
        <f t="shared" si="15"/>
        <v>0</v>
      </c>
      <c r="Q313" s="81" t="str">
        <f t="shared" si="14"/>
        <v/>
      </c>
    </row>
    <row r="314" spans="1:17" ht="15" customHeight="1" x14ac:dyDescent="0.35">
      <c r="A314" s="96">
        <v>310</v>
      </c>
      <c r="B314" s="96" t="s">
        <v>442</v>
      </c>
      <c r="C314" s="96" t="s">
        <v>443</v>
      </c>
      <c r="D314" s="96">
        <v>0.13708799999999999</v>
      </c>
      <c r="E314" s="96">
        <v>15.411099999999999</v>
      </c>
      <c r="F314" s="96">
        <v>7.2990199999999996</v>
      </c>
      <c r="G314" s="96">
        <v>3.2921400000000003E-2</v>
      </c>
      <c r="J314" s="96">
        <v>95</v>
      </c>
      <c r="P314" s="121">
        <f t="shared" si="15"/>
        <v>0</v>
      </c>
      <c r="Q314" s="81" t="str">
        <f t="shared" si="14"/>
        <v/>
      </c>
    </row>
    <row r="315" spans="1:17" ht="15" customHeight="1" x14ac:dyDescent="0.35">
      <c r="A315" s="96">
        <v>311</v>
      </c>
      <c r="B315" s="96" t="s">
        <v>444</v>
      </c>
      <c r="C315" s="96" t="s">
        <v>445</v>
      </c>
      <c r="D315" s="96">
        <v>6.52282E-2</v>
      </c>
      <c r="E315" s="96">
        <v>4.3828300000000002</v>
      </c>
      <c r="F315" s="96">
        <v>7.7427599999999996</v>
      </c>
      <c r="G315" s="96">
        <v>0</v>
      </c>
      <c r="J315" s="96">
        <v>96</v>
      </c>
      <c r="P315" s="121">
        <f t="shared" si="15"/>
        <v>0</v>
      </c>
      <c r="Q315" s="81" t="str">
        <f t="shared" si="14"/>
        <v/>
      </c>
    </row>
    <row r="316" spans="1:17" ht="15" customHeight="1" x14ac:dyDescent="0.35">
      <c r="A316" s="96">
        <v>312</v>
      </c>
      <c r="B316" s="96" t="s">
        <v>444</v>
      </c>
      <c r="C316" s="96" t="s">
        <v>446</v>
      </c>
      <c r="D316" s="96">
        <v>7.5681399999999996E-2</v>
      </c>
      <c r="E316" s="96">
        <v>4.5925799999999999</v>
      </c>
      <c r="F316" s="96">
        <v>8.2030100000000008</v>
      </c>
      <c r="G316" s="96">
        <v>0</v>
      </c>
      <c r="J316" s="96">
        <v>96</v>
      </c>
      <c r="P316" s="121">
        <f t="shared" si="15"/>
        <v>0</v>
      </c>
      <c r="Q316" s="81" t="str">
        <f t="shared" si="14"/>
        <v/>
      </c>
    </row>
    <row r="317" spans="1:17" ht="15" customHeight="1" x14ac:dyDescent="0.35">
      <c r="A317" s="96">
        <v>313</v>
      </c>
      <c r="B317" s="96" t="s">
        <v>444</v>
      </c>
      <c r="C317" s="96" t="s">
        <v>447</v>
      </c>
      <c r="D317" s="96">
        <v>6.9020200000000004E-2</v>
      </c>
      <c r="E317" s="96">
        <v>4.7222200000000001</v>
      </c>
      <c r="F317" s="96">
        <v>8.3979800000000004</v>
      </c>
      <c r="G317" s="96">
        <v>0</v>
      </c>
      <c r="J317" s="96">
        <v>96</v>
      </c>
      <c r="P317" s="121">
        <f t="shared" si="15"/>
        <v>0</v>
      </c>
      <c r="Q317" s="81" t="str">
        <f t="shared" si="14"/>
        <v/>
      </c>
    </row>
    <row r="318" spans="1:17" ht="15" customHeight="1" x14ac:dyDescent="0.35">
      <c r="A318" s="96">
        <v>314</v>
      </c>
      <c r="B318" s="96" t="s">
        <v>444</v>
      </c>
      <c r="C318" s="96" t="s">
        <v>448</v>
      </c>
      <c r="D318" s="96">
        <v>5.8466900000000002E-2</v>
      </c>
      <c r="E318" s="96">
        <v>4.4169799999999997</v>
      </c>
      <c r="F318" s="96">
        <v>7.8746600000000004</v>
      </c>
      <c r="G318" s="96">
        <v>0</v>
      </c>
      <c r="J318" s="96">
        <v>96</v>
      </c>
      <c r="P318" s="121">
        <f t="shared" si="15"/>
        <v>0</v>
      </c>
      <c r="Q318" s="81" t="str">
        <f t="shared" si="14"/>
        <v/>
      </c>
    </row>
    <row r="319" spans="1:17" ht="15" customHeight="1" x14ac:dyDescent="0.35">
      <c r="A319" s="96">
        <v>315</v>
      </c>
      <c r="B319" s="96" t="s">
        <v>449</v>
      </c>
      <c r="C319" s="96" t="s">
        <v>450</v>
      </c>
      <c r="D319" s="96">
        <v>6.2305899999999997E-2</v>
      </c>
      <c r="E319" s="96">
        <v>6.7156000000000002</v>
      </c>
      <c r="F319" s="96">
        <v>2.78504</v>
      </c>
      <c r="G319" s="96">
        <v>2.67038E-2</v>
      </c>
      <c r="J319" s="96">
        <v>97</v>
      </c>
      <c r="P319" s="121">
        <f t="shared" si="15"/>
        <v>0</v>
      </c>
      <c r="Q319" s="81" t="str">
        <f t="shared" si="14"/>
        <v/>
      </c>
    </row>
    <row r="320" spans="1:17" ht="15" customHeight="1" x14ac:dyDescent="0.35">
      <c r="A320" s="96">
        <v>316</v>
      </c>
      <c r="B320" s="96" t="s">
        <v>449</v>
      </c>
      <c r="C320" s="96" t="s">
        <v>452</v>
      </c>
      <c r="D320" s="96">
        <v>0.13881099999999999</v>
      </c>
      <c r="E320" s="96">
        <v>6.5639500000000002</v>
      </c>
      <c r="F320" s="96">
        <v>14.067299999999999</v>
      </c>
      <c r="G320" s="96">
        <v>9.5637499999999993E-3</v>
      </c>
      <c r="J320" s="96">
        <v>97</v>
      </c>
      <c r="P320" s="121">
        <f t="shared" si="15"/>
        <v>0</v>
      </c>
      <c r="Q320" s="81" t="str">
        <f t="shared" si="14"/>
        <v/>
      </c>
    </row>
    <row r="321" spans="1:17" ht="15" customHeight="1" x14ac:dyDescent="0.35">
      <c r="A321" s="96">
        <v>317</v>
      </c>
      <c r="B321" s="96" t="s">
        <v>453</v>
      </c>
      <c r="C321" s="96" t="s">
        <v>457</v>
      </c>
      <c r="D321" s="96">
        <v>6.8656599999999998E-2</v>
      </c>
      <c r="E321" s="96">
        <v>54.35</v>
      </c>
      <c r="F321" s="96">
        <v>3.8033800000000002</v>
      </c>
      <c r="G321" s="96">
        <v>2.6692199999999999E-2</v>
      </c>
      <c r="J321" s="96">
        <v>98</v>
      </c>
      <c r="P321" s="121">
        <f t="shared" si="15"/>
        <v>0</v>
      </c>
      <c r="Q321" s="81" t="str">
        <f t="shared" si="14"/>
        <v/>
      </c>
    </row>
    <row r="322" spans="1:17" ht="15" customHeight="1" x14ac:dyDescent="0.35">
      <c r="A322" s="96">
        <v>318</v>
      </c>
      <c r="B322" s="96" t="s">
        <v>453</v>
      </c>
      <c r="C322" s="96" t="s">
        <v>91</v>
      </c>
      <c r="D322" s="96">
        <v>0.45689099999999999</v>
      </c>
      <c r="E322" s="96">
        <v>65.121899999999997</v>
      </c>
      <c r="F322" s="96">
        <v>8.3178199999999993</v>
      </c>
      <c r="G322" s="96">
        <v>7.9917500000000002E-2</v>
      </c>
      <c r="J322" s="96">
        <v>98</v>
      </c>
      <c r="P322" s="121">
        <f t="shared" si="15"/>
        <v>0</v>
      </c>
      <c r="Q322" s="81" t="str">
        <f t="shared" si="14"/>
        <v/>
      </c>
    </row>
    <row r="323" spans="1:17" ht="15" customHeight="1" x14ac:dyDescent="0.35">
      <c r="A323" s="96">
        <v>319</v>
      </c>
      <c r="B323" s="96" t="s">
        <v>462</v>
      </c>
      <c r="C323" s="96" t="s">
        <v>463</v>
      </c>
      <c r="D323" s="96">
        <v>0.16439200000000001</v>
      </c>
      <c r="E323" s="96">
        <v>22.283999999999999</v>
      </c>
      <c r="F323" s="96">
        <v>11.7372</v>
      </c>
      <c r="G323" s="96">
        <v>2.2024700000000001E-2</v>
      </c>
      <c r="J323" s="96">
        <v>99</v>
      </c>
      <c r="P323" s="121">
        <f t="shared" si="15"/>
        <v>0</v>
      </c>
      <c r="Q323" s="81" t="str">
        <f t="shared" si="14"/>
        <v/>
      </c>
    </row>
    <row r="324" spans="1:17" ht="15" customHeight="1" x14ac:dyDescent="0.35">
      <c r="A324" s="96">
        <v>320</v>
      </c>
      <c r="B324" s="96" t="s">
        <v>462</v>
      </c>
      <c r="C324" s="96" t="s">
        <v>464</v>
      </c>
      <c r="D324" s="96">
        <v>0.13883200000000001</v>
      </c>
      <c r="E324" s="96">
        <v>22.7151</v>
      </c>
      <c r="F324" s="96">
        <v>8.9356100000000005</v>
      </c>
      <c r="G324" s="96">
        <v>2.5062999999999998E-2</v>
      </c>
      <c r="J324" s="96">
        <v>99</v>
      </c>
      <c r="P324" s="121">
        <f t="shared" si="15"/>
        <v>0</v>
      </c>
      <c r="Q324" s="81" t="str">
        <f t="shared" ref="Q324:Q387" si="16">IF(B324=$R$2,C324,"")</f>
        <v/>
      </c>
    </row>
    <row r="325" spans="1:17" ht="15" customHeight="1" x14ac:dyDescent="0.35">
      <c r="A325" s="96">
        <v>321</v>
      </c>
      <c r="B325" s="96" t="s">
        <v>462</v>
      </c>
      <c r="C325" s="96" t="s">
        <v>465</v>
      </c>
      <c r="D325" s="96">
        <v>5.3112899999999998E-2</v>
      </c>
      <c r="E325" s="96">
        <v>104.276</v>
      </c>
      <c r="F325" s="96">
        <v>4.6717500000000003</v>
      </c>
      <c r="G325" s="96">
        <v>2.6511799999999999E-2</v>
      </c>
      <c r="J325" s="96">
        <v>99</v>
      </c>
      <c r="P325" s="121">
        <f t="shared" si="15"/>
        <v>0</v>
      </c>
      <c r="Q325" s="81" t="str">
        <f t="shared" si="16"/>
        <v/>
      </c>
    </row>
    <row r="326" spans="1:17" ht="15" customHeight="1" x14ac:dyDescent="0.35">
      <c r="A326" s="96">
        <v>322</v>
      </c>
      <c r="B326" s="96" t="s">
        <v>462</v>
      </c>
      <c r="C326" s="96" t="s">
        <v>467</v>
      </c>
      <c r="D326" s="96">
        <v>0.72763100000000003</v>
      </c>
      <c r="E326" s="96">
        <v>221.887</v>
      </c>
      <c r="F326" s="96">
        <v>2.7761300000000002</v>
      </c>
      <c r="G326" s="96">
        <v>0.17136399999999999</v>
      </c>
      <c r="J326" s="96">
        <v>99</v>
      </c>
      <c r="P326" s="121">
        <f t="shared" ref="P326:P389" si="17">IF(Q326="",P325,P325+1)</f>
        <v>0</v>
      </c>
      <c r="Q326" s="81" t="str">
        <f t="shared" si="16"/>
        <v/>
      </c>
    </row>
    <row r="327" spans="1:17" ht="15" customHeight="1" x14ac:dyDescent="0.35">
      <c r="A327" s="96">
        <v>323</v>
      </c>
      <c r="B327" s="96" t="s">
        <v>462</v>
      </c>
      <c r="C327" s="96" t="s">
        <v>468</v>
      </c>
      <c r="D327" s="96">
        <v>0.23999699999999999</v>
      </c>
      <c r="E327" s="96">
        <v>23.077100000000002</v>
      </c>
      <c r="F327" s="96">
        <v>21.07</v>
      </c>
      <c r="G327" s="96">
        <v>4.3904100000000001E-2</v>
      </c>
      <c r="J327" s="96">
        <v>99</v>
      </c>
      <c r="P327" s="121">
        <f t="shared" si="17"/>
        <v>0</v>
      </c>
      <c r="Q327" s="81" t="str">
        <f t="shared" si="16"/>
        <v/>
      </c>
    </row>
    <row r="328" spans="1:17" ht="15" customHeight="1" x14ac:dyDescent="0.35">
      <c r="A328" s="96">
        <v>324</v>
      </c>
      <c r="B328" s="96" t="s">
        <v>471</v>
      </c>
      <c r="C328" s="96" t="s">
        <v>472</v>
      </c>
      <c r="D328" s="96">
        <v>0.58659099999999997</v>
      </c>
      <c r="E328" s="96">
        <v>4.5089699999999997</v>
      </c>
      <c r="F328" s="96">
        <v>84.778800000000004</v>
      </c>
      <c r="G328" s="96">
        <v>0</v>
      </c>
      <c r="J328" s="96">
        <v>100</v>
      </c>
      <c r="P328" s="121">
        <f t="shared" si="17"/>
        <v>0</v>
      </c>
      <c r="Q328" s="81" t="str">
        <f t="shared" si="16"/>
        <v/>
      </c>
    </row>
    <row r="329" spans="1:17" ht="15" customHeight="1" x14ac:dyDescent="0.35">
      <c r="A329" s="96">
        <v>325</v>
      </c>
      <c r="B329" s="96" t="s">
        <v>471</v>
      </c>
      <c r="C329" s="96" t="s">
        <v>473</v>
      </c>
      <c r="D329" s="96">
        <v>0.170791</v>
      </c>
      <c r="E329" s="96">
        <v>6.8255800000000004</v>
      </c>
      <c r="F329" s="96">
        <v>16.957999999999998</v>
      </c>
      <c r="G329" s="96">
        <v>6.1585800000000003E-3</v>
      </c>
      <c r="J329" s="96">
        <v>100</v>
      </c>
      <c r="P329" s="121">
        <f t="shared" si="17"/>
        <v>0</v>
      </c>
      <c r="Q329" s="81" t="str">
        <f t="shared" si="16"/>
        <v/>
      </c>
    </row>
    <row r="330" spans="1:17" ht="15" customHeight="1" x14ac:dyDescent="0.35">
      <c r="A330" s="96">
        <v>326</v>
      </c>
      <c r="B330" s="96" t="s">
        <v>471</v>
      </c>
      <c r="C330" s="96" t="s">
        <v>474</v>
      </c>
      <c r="D330" s="96">
        <v>0.12034300000000001</v>
      </c>
      <c r="E330" s="96">
        <v>4.6550599999999998</v>
      </c>
      <c r="F330" s="96">
        <v>7.7838500000000002</v>
      </c>
      <c r="G330" s="96">
        <v>2.0481399999999999E-3</v>
      </c>
      <c r="J330" s="96">
        <v>100</v>
      </c>
      <c r="P330" s="121">
        <f t="shared" si="17"/>
        <v>0</v>
      </c>
      <c r="Q330" s="81" t="str">
        <f t="shared" si="16"/>
        <v/>
      </c>
    </row>
    <row r="331" spans="1:17" ht="15" customHeight="1" x14ac:dyDescent="0.35">
      <c r="A331" s="96">
        <v>327</v>
      </c>
      <c r="B331" s="96" t="s">
        <v>475</v>
      </c>
      <c r="C331" s="96" t="s">
        <v>476</v>
      </c>
      <c r="D331" s="96">
        <v>0.23622899999999999</v>
      </c>
      <c r="E331" s="96">
        <v>32.712000000000003</v>
      </c>
      <c r="F331" s="96">
        <v>3.7652000000000001</v>
      </c>
      <c r="G331" s="96">
        <v>5.9320299999999996E-3</v>
      </c>
      <c r="J331" s="96">
        <v>101</v>
      </c>
      <c r="P331" s="121">
        <f t="shared" si="17"/>
        <v>0</v>
      </c>
      <c r="Q331" s="81" t="str">
        <f t="shared" si="16"/>
        <v/>
      </c>
    </row>
    <row r="332" spans="1:17" ht="15" customHeight="1" x14ac:dyDescent="0.35">
      <c r="A332" s="96">
        <v>328</v>
      </c>
      <c r="B332" s="96" t="s">
        <v>477</v>
      </c>
      <c r="C332" s="96" t="s">
        <v>478</v>
      </c>
      <c r="D332" s="96">
        <v>0.117494</v>
      </c>
      <c r="E332" s="96">
        <v>24.342400000000001</v>
      </c>
      <c r="F332" s="96">
        <v>5.90062</v>
      </c>
      <c r="G332" s="96">
        <v>5.9494400000000003E-2</v>
      </c>
      <c r="J332" s="96">
        <v>102</v>
      </c>
      <c r="P332" s="121">
        <f t="shared" si="17"/>
        <v>0</v>
      </c>
      <c r="Q332" s="81" t="str">
        <f t="shared" si="16"/>
        <v/>
      </c>
    </row>
    <row r="333" spans="1:17" ht="15" customHeight="1" x14ac:dyDescent="0.35">
      <c r="A333" s="96">
        <v>329</v>
      </c>
      <c r="B333" s="96" t="s">
        <v>479</v>
      </c>
      <c r="C333" s="96" t="s">
        <v>480</v>
      </c>
      <c r="D333" s="96">
        <v>0.10312399999999999</v>
      </c>
      <c r="E333" s="96">
        <v>6.7784899999999997</v>
      </c>
      <c r="F333" s="96">
        <v>14.7318</v>
      </c>
      <c r="G333" s="96">
        <v>0</v>
      </c>
      <c r="J333" s="96">
        <v>103</v>
      </c>
      <c r="P333" s="121">
        <f t="shared" si="17"/>
        <v>0</v>
      </c>
      <c r="Q333" s="81" t="str">
        <f t="shared" si="16"/>
        <v/>
      </c>
    </row>
    <row r="334" spans="1:17" ht="15" customHeight="1" x14ac:dyDescent="0.35">
      <c r="A334" s="96">
        <v>330</v>
      </c>
      <c r="B334" s="96" t="s">
        <v>479</v>
      </c>
      <c r="C334" s="96" t="s">
        <v>481</v>
      </c>
      <c r="D334" s="96">
        <v>5.2834800000000001E-2</v>
      </c>
      <c r="E334" s="96">
        <v>4.1356200000000003</v>
      </c>
      <c r="F334" s="96">
        <v>4.5789200000000001</v>
      </c>
      <c r="G334" s="96">
        <v>1.6779699999999999E-4</v>
      </c>
      <c r="J334" s="96">
        <v>103</v>
      </c>
      <c r="P334" s="121">
        <f t="shared" si="17"/>
        <v>0</v>
      </c>
      <c r="Q334" s="81" t="str">
        <f t="shared" si="16"/>
        <v/>
      </c>
    </row>
    <row r="335" spans="1:17" ht="15" customHeight="1" x14ac:dyDescent="0.35">
      <c r="A335" s="96">
        <v>331</v>
      </c>
      <c r="B335" s="96" t="s">
        <v>479</v>
      </c>
      <c r="C335" s="96" t="s">
        <v>482</v>
      </c>
      <c r="D335" s="96">
        <v>0.11187</v>
      </c>
      <c r="E335" s="96">
        <v>22.785299999999999</v>
      </c>
      <c r="F335" s="96">
        <v>10.556900000000001</v>
      </c>
      <c r="G335" s="96">
        <v>4.7948900000000003E-2</v>
      </c>
      <c r="J335" s="96">
        <v>103</v>
      </c>
      <c r="P335" s="121">
        <f t="shared" si="17"/>
        <v>0</v>
      </c>
      <c r="Q335" s="81" t="str">
        <f t="shared" si="16"/>
        <v/>
      </c>
    </row>
    <row r="336" spans="1:17" ht="15" customHeight="1" x14ac:dyDescent="0.35">
      <c r="A336" s="96">
        <v>332</v>
      </c>
      <c r="B336" s="96" t="s">
        <v>479</v>
      </c>
      <c r="C336" s="96" t="s">
        <v>483</v>
      </c>
      <c r="D336" s="96">
        <v>6.2801899999999994E-2</v>
      </c>
      <c r="E336" s="96">
        <v>87.013300000000001</v>
      </c>
      <c r="F336" s="96">
        <v>3.7735500000000002</v>
      </c>
      <c r="G336" s="96">
        <v>1.49826E-2</v>
      </c>
      <c r="J336" s="96">
        <v>103</v>
      </c>
      <c r="P336" s="121">
        <f t="shared" si="17"/>
        <v>0</v>
      </c>
      <c r="Q336" s="81" t="str">
        <f t="shared" si="16"/>
        <v/>
      </c>
    </row>
    <row r="337" spans="1:17" ht="15" customHeight="1" x14ac:dyDescent="0.35">
      <c r="A337" s="96">
        <v>333</v>
      </c>
      <c r="B337" s="96" t="s">
        <v>479</v>
      </c>
      <c r="C337" s="96" t="s">
        <v>484</v>
      </c>
      <c r="D337" s="96">
        <v>5.4347100000000002E-2</v>
      </c>
      <c r="E337" s="96">
        <v>10.7898</v>
      </c>
      <c r="F337" s="96">
        <v>5.2080900000000003</v>
      </c>
      <c r="G337" s="96">
        <v>2.2279199999999999E-2</v>
      </c>
      <c r="J337" s="96">
        <v>103</v>
      </c>
      <c r="P337" s="121">
        <f t="shared" si="17"/>
        <v>0</v>
      </c>
      <c r="Q337" s="81" t="str">
        <f t="shared" si="16"/>
        <v/>
      </c>
    </row>
    <row r="338" spans="1:17" ht="15" customHeight="1" x14ac:dyDescent="0.35">
      <c r="A338" s="96">
        <v>334</v>
      </c>
      <c r="B338" s="96" t="s">
        <v>479</v>
      </c>
      <c r="C338" s="96" t="s">
        <v>485</v>
      </c>
      <c r="D338" s="96">
        <v>4.51733E-2</v>
      </c>
      <c r="E338" s="96">
        <v>7.57958</v>
      </c>
      <c r="F338" s="96">
        <v>7.1809799999999999</v>
      </c>
      <c r="G338" s="96">
        <v>1.1617499999999999E-2</v>
      </c>
      <c r="J338" s="96">
        <v>103</v>
      </c>
      <c r="P338" s="121">
        <f t="shared" si="17"/>
        <v>0</v>
      </c>
      <c r="Q338" s="81" t="str">
        <f t="shared" si="16"/>
        <v/>
      </c>
    </row>
    <row r="339" spans="1:17" ht="15" customHeight="1" x14ac:dyDescent="0.35">
      <c r="A339" s="96">
        <v>335</v>
      </c>
      <c r="B339" s="96" t="s">
        <v>486</v>
      </c>
      <c r="C339" s="96" t="s">
        <v>487</v>
      </c>
      <c r="D339" s="96">
        <v>4.6763100000000002E-2</v>
      </c>
      <c r="E339" s="96">
        <v>0.43507099999999999</v>
      </c>
      <c r="F339" s="96">
        <v>1.85016</v>
      </c>
      <c r="G339" s="96">
        <v>0</v>
      </c>
      <c r="J339" s="96">
        <v>104</v>
      </c>
      <c r="P339" s="121">
        <f t="shared" si="17"/>
        <v>0</v>
      </c>
      <c r="Q339" s="81" t="str">
        <f t="shared" si="16"/>
        <v/>
      </c>
    </row>
    <row r="340" spans="1:17" ht="15" customHeight="1" x14ac:dyDescent="0.35">
      <c r="A340" s="96">
        <v>336</v>
      </c>
      <c r="B340" s="96" t="s">
        <v>486</v>
      </c>
      <c r="C340" s="96" t="s">
        <v>488</v>
      </c>
      <c r="D340" s="96">
        <v>0.23274400000000001</v>
      </c>
      <c r="E340" s="96">
        <v>37.370399999999997</v>
      </c>
      <c r="F340" s="96">
        <v>3.7801200000000001</v>
      </c>
      <c r="G340" s="96">
        <v>5.5586000000000003E-3</v>
      </c>
      <c r="J340" s="96">
        <v>104</v>
      </c>
      <c r="P340" s="121">
        <f t="shared" si="17"/>
        <v>0</v>
      </c>
      <c r="Q340" s="81" t="str">
        <f t="shared" si="16"/>
        <v/>
      </c>
    </row>
    <row r="341" spans="1:17" ht="15" customHeight="1" x14ac:dyDescent="0.35">
      <c r="A341" s="96">
        <v>337</v>
      </c>
      <c r="B341" s="96" t="s">
        <v>489</v>
      </c>
      <c r="C341" s="96" t="s">
        <v>490</v>
      </c>
      <c r="D341" s="96">
        <v>8.9128600000000002E-2</v>
      </c>
      <c r="E341" s="96">
        <v>6.1364000000000001</v>
      </c>
      <c r="F341" s="96">
        <v>4.6391499999999999</v>
      </c>
      <c r="G341" s="96">
        <v>6.5718399999999998E-3</v>
      </c>
      <c r="J341" s="96">
        <v>105</v>
      </c>
      <c r="P341" s="121">
        <f t="shared" si="17"/>
        <v>0</v>
      </c>
      <c r="Q341" s="81" t="str">
        <f t="shared" si="16"/>
        <v/>
      </c>
    </row>
    <row r="342" spans="1:17" ht="15" customHeight="1" x14ac:dyDescent="0.35">
      <c r="A342" s="96">
        <v>338</v>
      </c>
      <c r="B342" s="96" t="s">
        <v>491</v>
      </c>
      <c r="C342" s="96" t="s">
        <v>492</v>
      </c>
      <c r="D342" s="96">
        <v>0.13810500000000001</v>
      </c>
      <c r="E342" s="96">
        <v>4.0877800000000004</v>
      </c>
      <c r="F342" s="96">
        <v>15.2768</v>
      </c>
      <c r="G342" s="96">
        <v>0</v>
      </c>
      <c r="J342" s="96">
        <v>106</v>
      </c>
      <c r="P342" s="121">
        <f t="shared" si="17"/>
        <v>0</v>
      </c>
      <c r="Q342" s="81" t="str">
        <f t="shared" si="16"/>
        <v/>
      </c>
    </row>
    <row r="343" spans="1:17" ht="15" customHeight="1" x14ac:dyDescent="0.35">
      <c r="A343" s="96">
        <v>339</v>
      </c>
      <c r="B343" s="96" t="s">
        <v>491</v>
      </c>
      <c r="C343" s="96" t="s">
        <v>493</v>
      </c>
      <c r="D343" s="96">
        <v>8.4236699999999998E-2</v>
      </c>
      <c r="E343" s="96">
        <v>5.3308499999999999</v>
      </c>
      <c r="F343" s="96">
        <v>10.782500000000001</v>
      </c>
      <c r="G343" s="96">
        <v>0</v>
      </c>
      <c r="J343" s="96">
        <v>106</v>
      </c>
      <c r="P343" s="121">
        <f t="shared" si="17"/>
        <v>0</v>
      </c>
      <c r="Q343" s="81" t="str">
        <f t="shared" si="16"/>
        <v/>
      </c>
    </row>
    <row r="344" spans="1:17" ht="15" customHeight="1" x14ac:dyDescent="0.35">
      <c r="A344" s="96">
        <v>340</v>
      </c>
      <c r="B344" s="96" t="s">
        <v>491</v>
      </c>
      <c r="C344" s="96" t="s">
        <v>494</v>
      </c>
      <c r="D344" s="96">
        <v>0.13649500000000001</v>
      </c>
      <c r="E344" s="96">
        <v>4.5575000000000001</v>
      </c>
      <c r="F344" s="96">
        <v>16.9023</v>
      </c>
      <c r="G344" s="96">
        <v>0</v>
      </c>
      <c r="J344" s="96">
        <v>106</v>
      </c>
      <c r="P344" s="121">
        <f t="shared" si="17"/>
        <v>0</v>
      </c>
      <c r="Q344" s="81" t="str">
        <f t="shared" si="16"/>
        <v/>
      </c>
    </row>
    <row r="345" spans="1:17" ht="15" customHeight="1" x14ac:dyDescent="0.35">
      <c r="A345" s="96">
        <v>341</v>
      </c>
      <c r="B345" s="96" t="s">
        <v>495</v>
      </c>
      <c r="C345" s="96" t="s">
        <v>496</v>
      </c>
      <c r="D345" s="96">
        <v>0.117552</v>
      </c>
      <c r="E345" s="96">
        <v>17.484300000000001</v>
      </c>
      <c r="F345" s="96">
        <v>10.0915</v>
      </c>
      <c r="G345" s="96">
        <v>1.1553799999999999E-2</v>
      </c>
      <c r="J345" s="96">
        <v>107</v>
      </c>
      <c r="P345" s="121">
        <f t="shared" si="17"/>
        <v>0</v>
      </c>
      <c r="Q345" s="81" t="str">
        <f t="shared" si="16"/>
        <v/>
      </c>
    </row>
    <row r="346" spans="1:17" ht="15" customHeight="1" x14ac:dyDescent="0.35">
      <c r="A346" s="96">
        <v>342</v>
      </c>
      <c r="B346" s="96" t="s">
        <v>497</v>
      </c>
      <c r="C346" s="96" t="s">
        <v>498</v>
      </c>
      <c r="D346" s="96">
        <v>7.5319800000000006E-2</v>
      </c>
      <c r="E346" s="96">
        <v>4.04338</v>
      </c>
      <c r="F346" s="96">
        <v>5.9206700000000003</v>
      </c>
      <c r="G346" s="96">
        <v>2.3148800000000001E-3</v>
      </c>
      <c r="J346" s="96">
        <v>108</v>
      </c>
      <c r="P346" s="121">
        <f t="shared" si="17"/>
        <v>0</v>
      </c>
      <c r="Q346" s="81" t="str">
        <f t="shared" si="16"/>
        <v/>
      </c>
    </row>
    <row r="347" spans="1:17" ht="15" customHeight="1" x14ac:dyDescent="0.35">
      <c r="A347" s="96">
        <v>343</v>
      </c>
      <c r="B347" s="96" t="s">
        <v>499</v>
      </c>
      <c r="C347" s="96" t="s">
        <v>500</v>
      </c>
      <c r="D347" s="96">
        <v>8.0933099999999994E-2</v>
      </c>
      <c r="E347" s="96">
        <v>19.025400000000001</v>
      </c>
      <c r="F347" s="96">
        <v>10.7454</v>
      </c>
      <c r="G347" s="96">
        <v>4.9811400000000002E-3</v>
      </c>
      <c r="J347" s="96">
        <v>109</v>
      </c>
      <c r="P347" s="121">
        <f t="shared" si="17"/>
        <v>0</v>
      </c>
      <c r="Q347" s="81" t="str">
        <f t="shared" si="16"/>
        <v/>
      </c>
    </row>
    <row r="348" spans="1:17" ht="15" customHeight="1" x14ac:dyDescent="0.35">
      <c r="A348" s="96">
        <v>344</v>
      </c>
      <c r="B348" s="96" t="s">
        <v>501</v>
      </c>
      <c r="C348" s="96" t="s">
        <v>502</v>
      </c>
      <c r="D348" s="96">
        <v>2.7419599999999999E-2</v>
      </c>
      <c r="E348" s="96">
        <v>3.5141499999999999</v>
      </c>
      <c r="F348" s="96">
        <v>5.6053199999999999</v>
      </c>
      <c r="G348" s="96">
        <v>1.14423E-3</v>
      </c>
      <c r="J348" s="96">
        <v>110</v>
      </c>
      <c r="P348" s="121">
        <f t="shared" si="17"/>
        <v>0</v>
      </c>
      <c r="Q348" s="81" t="str">
        <f t="shared" si="16"/>
        <v/>
      </c>
    </row>
    <row r="349" spans="1:17" ht="15" customHeight="1" x14ac:dyDescent="0.35">
      <c r="A349" s="96">
        <v>345</v>
      </c>
      <c r="B349" s="96" t="s">
        <v>503</v>
      </c>
      <c r="C349" s="96" t="s">
        <v>504</v>
      </c>
      <c r="D349" s="96">
        <v>0.220691</v>
      </c>
      <c r="E349" s="96">
        <v>5.2756299999999996</v>
      </c>
      <c r="F349" s="96">
        <v>11.9398</v>
      </c>
      <c r="G349" s="96">
        <v>0</v>
      </c>
      <c r="J349" s="96">
        <v>111</v>
      </c>
      <c r="P349" s="121">
        <f t="shared" si="17"/>
        <v>0</v>
      </c>
      <c r="Q349" s="81" t="str">
        <f t="shared" si="16"/>
        <v/>
      </c>
    </row>
    <row r="350" spans="1:17" ht="15" customHeight="1" x14ac:dyDescent="0.35">
      <c r="A350" s="96">
        <v>346</v>
      </c>
      <c r="B350" s="96" t="s">
        <v>503</v>
      </c>
      <c r="C350" s="96" t="s">
        <v>505</v>
      </c>
      <c r="D350" s="96">
        <v>7.3747400000000005E-2</v>
      </c>
      <c r="E350" s="96">
        <v>5.0263099999999996</v>
      </c>
      <c r="F350" s="96">
        <v>10.6158</v>
      </c>
      <c r="G350" s="96">
        <v>0</v>
      </c>
      <c r="J350" s="96">
        <v>111</v>
      </c>
      <c r="P350" s="121">
        <f t="shared" si="17"/>
        <v>0</v>
      </c>
      <c r="Q350" s="81" t="str">
        <f t="shared" si="16"/>
        <v/>
      </c>
    </row>
    <row r="351" spans="1:17" ht="15" customHeight="1" x14ac:dyDescent="0.35">
      <c r="A351" s="96">
        <v>347</v>
      </c>
      <c r="B351" s="96" t="s">
        <v>503</v>
      </c>
      <c r="C351" s="96" t="s">
        <v>506</v>
      </c>
      <c r="D351" s="96">
        <v>7.0743100000000003E-2</v>
      </c>
      <c r="E351" s="96">
        <v>92.445599999999999</v>
      </c>
      <c r="F351" s="96">
        <v>3.92455</v>
      </c>
      <c r="G351" s="96">
        <v>6.3288600000000004E-4</v>
      </c>
      <c r="J351" s="96">
        <v>111</v>
      </c>
      <c r="P351" s="121">
        <f t="shared" si="17"/>
        <v>0</v>
      </c>
      <c r="Q351" s="81" t="str">
        <f t="shared" si="16"/>
        <v/>
      </c>
    </row>
    <row r="352" spans="1:17" ht="15" customHeight="1" x14ac:dyDescent="0.35">
      <c r="A352" s="96">
        <v>348</v>
      </c>
      <c r="B352" s="96" t="s">
        <v>507</v>
      </c>
      <c r="C352" s="96" t="s">
        <v>508</v>
      </c>
      <c r="D352" s="96">
        <v>0.188804</v>
      </c>
      <c r="E352" s="96">
        <v>13.5687</v>
      </c>
      <c r="F352" s="96">
        <v>18.8142</v>
      </c>
      <c r="G352" s="96">
        <v>2.3404100000000001E-2</v>
      </c>
      <c r="J352" s="96">
        <v>112</v>
      </c>
      <c r="P352" s="121">
        <f t="shared" si="17"/>
        <v>0</v>
      </c>
      <c r="Q352" s="81" t="str">
        <f t="shared" si="16"/>
        <v/>
      </c>
    </row>
    <row r="353" spans="1:17" ht="15" customHeight="1" x14ac:dyDescent="0.35">
      <c r="A353" s="96">
        <v>349</v>
      </c>
      <c r="B353" s="96" t="s">
        <v>507</v>
      </c>
      <c r="C353" s="96" t="s">
        <v>509</v>
      </c>
      <c r="D353" s="96">
        <v>0.16647600000000001</v>
      </c>
      <c r="E353" s="96">
        <v>5.5731999999999999</v>
      </c>
      <c r="F353" s="96">
        <v>19.5062</v>
      </c>
      <c r="G353" s="96">
        <v>0</v>
      </c>
      <c r="J353" s="96">
        <v>112</v>
      </c>
      <c r="P353" s="121">
        <f t="shared" si="17"/>
        <v>0</v>
      </c>
      <c r="Q353" s="81" t="str">
        <f t="shared" si="16"/>
        <v/>
      </c>
    </row>
    <row r="354" spans="1:17" ht="15" customHeight="1" x14ac:dyDescent="0.35">
      <c r="A354" s="96">
        <v>350</v>
      </c>
      <c r="B354" s="96" t="s">
        <v>507</v>
      </c>
      <c r="C354" s="96" t="s">
        <v>510</v>
      </c>
      <c r="D354" s="96">
        <v>5.3136000000000003E-2</v>
      </c>
      <c r="E354" s="96">
        <v>5.1364599999999996</v>
      </c>
      <c r="F354" s="96">
        <v>5.6267199999999997</v>
      </c>
      <c r="G354" s="96">
        <v>8.4969599999999996E-3</v>
      </c>
      <c r="J354" s="96">
        <v>112</v>
      </c>
      <c r="P354" s="121">
        <f t="shared" si="17"/>
        <v>0</v>
      </c>
      <c r="Q354" s="81" t="str">
        <f t="shared" si="16"/>
        <v/>
      </c>
    </row>
    <row r="355" spans="1:17" ht="15" customHeight="1" x14ac:dyDescent="0.35">
      <c r="A355" s="96">
        <v>351</v>
      </c>
      <c r="B355" s="96" t="s">
        <v>511</v>
      </c>
      <c r="C355" s="96" t="s">
        <v>512</v>
      </c>
      <c r="D355" s="96">
        <v>0.26061099999999998</v>
      </c>
      <c r="E355" s="96">
        <v>29.3353</v>
      </c>
      <c r="F355" s="96">
        <v>18.6496</v>
      </c>
      <c r="G355" s="96">
        <v>7.0325100000000001E-2</v>
      </c>
      <c r="J355" s="96">
        <v>113</v>
      </c>
      <c r="P355" s="121">
        <f t="shared" si="17"/>
        <v>0</v>
      </c>
      <c r="Q355" s="81" t="str">
        <f t="shared" si="16"/>
        <v/>
      </c>
    </row>
    <row r="356" spans="1:17" ht="15" customHeight="1" x14ac:dyDescent="0.35">
      <c r="A356" s="96">
        <v>352</v>
      </c>
      <c r="B356" s="96" t="s">
        <v>511</v>
      </c>
      <c r="C356" s="96" t="s">
        <v>513</v>
      </c>
      <c r="D356" s="96">
        <v>0.18274899999999999</v>
      </c>
      <c r="E356" s="96">
        <v>8.0107800000000005</v>
      </c>
      <c r="F356" s="96">
        <v>19.3962</v>
      </c>
      <c r="G356" s="96">
        <v>6.7437399999999998E-3</v>
      </c>
      <c r="J356" s="96">
        <v>113</v>
      </c>
      <c r="P356" s="121">
        <f t="shared" si="17"/>
        <v>0</v>
      </c>
      <c r="Q356" s="81" t="str">
        <f t="shared" si="16"/>
        <v/>
      </c>
    </row>
    <row r="357" spans="1:17" ht="15" customHeight="1" x14ac:dyDescent="0.35">
      <c r="A357" s="96">
        <v>353</v>
      </c>
      <c r="B357" s="96" t="s">
        <v>511</v>
      </c>
      <c r="C357" s="96" t="s">
        <v>514</v>
      </c>
      <c r="D357" s="96">
        <v>8.8857500000000006E-2</v>
      </c>
      <c r="E357" s="96">
        <v>15.954700000000001</v>
      </c>
      <c r="F357" s="96">
        <v>10.339499999999999</v>
      </c>
      <c r="G357" s="96">
        <v>2.8157700000000001E-2</v>
      </c>
      <c r="J357" s="96">
        <v>113</v>
      </c>
      <c r="P357" s="121">
        <f t="shared" si="17"/>
        <v>0</v>
      </c>
      <c r="Q357" s="81" t="str">
        <f t="shared" si="16"/>
        <v/>
      </c>
    </row>
    <row r="358" spans="1:17" ht="15" customHeight="1" x14ac:dyDescent="0.35">
      <c r="A358" s="96">
        <v>354</v>
      </c>
      <c r="B358" s="96" t="s">
        <v>511</v>
      </c>
      <c r="C358" s="96" t="s">
        <v>515</v>
      </c>
      <c r="D358" s="96">
        <v>0.125608</v>
      </c>
      <c r="E358" s="96">
        <v>50.7119</v>
      </c>
      <c r="F358" s="96">
        <v>4.7317200000000001</v>
      </c>
      <c r="G358" s="96">
        <v>1.36156E-2</v>
      </c>
      <c r="J358" s="96">
        <v>113</v>
      </c>
      <c r="P358" s="121">
        <f t="shared" si="17"/>
        <v>0</v>
      </c>
      <c r="Q358" s="81" t="str">
        <f t="shared" si="16"/>
        <v/>
      </c>
    </row>
    <row r="359" spans="1:17" ht="15" customHeight="1" x14ac:dyDescent="0.35">
      <c r="A359" s="96">
        <v>355</v>
      </c>
      <c r="B359" s="96" t="s">
        <v>511</v>
      </c>
      <c r="C359" s="96" t="s">
        <v>516</v>
      </c>
      <c r="D359" s="96">
        <v>9.4470700000000005E-2</v>
      </c>
      <c r="E359" s="96">
        <v>3.9972400000000001</v>
      </c>
      <c r="F359" s="96">
        <v>6.7640900000000004</v>
      </c>
      <c r="G359" s="96">
        <v>0</v>
      </c>
      <c r="J359" s="96">
        <v>113</v>
      </c>
      <c r="P359" s="121">
        <f t="shared" si="17"/>
        <v>0</v>
      </c>
      <c r="Q359" s="81" t="str">
        <f t="shared" si="16"/>
        <v/>
      </c>
    </row>
    <row r="360" spans="1:17" ht="15" customHeight="1" x14ac:dyDescent="0.35">
      <c r="A360" s="96">
        <v>356</v>
      </c>
      <c r="B360" s="96" t="s">
        <v>517</v>
      </c>
      <c r="C360" s="96" t="s">
        <v>518</v>
      </c>
      <c r="D360" s="96">
        <v>0.21412200000000001</v>
      </c>
      <c r="E360" s="96">
        <v>33.9497</v>
      </c>
      <c r="F360" s="96">
        <v>13.558199999999999</v>
      </c>
      <c r="G360" s="96">
        <v>7.6799000000000006E-2</v>
      </c>
      <c r="J360" s="96">
        <v>114</v>
      </c>
      <c r="P360" s="121">
        <f t="shared" si="17"/>
        <v>0</v>
      </c>
      <c r="Q360" s="81" t="str">
        <f t="shared" si="16"/>
        <v/>
      </c>
    </row>
    <row r="361" spans="1:17" ht="15" customHeight="1" x14ac:dyDescent="0.35">
      <c r="A361" s="96">
        <v>357</v>
      </c>
      <c r="B361" s="96" t="s">
        <v>517</v>
      </c>
      <c r="C361" s="96" t="s">
        <v>519</v>
      </c>
      <c r="D361" s="96">
        <v>6.9205500000000003E-2</v>
      </c>
      <c r="E361" s="96">
        <v>76.494100000000003</v>
      </c>
      <c r="F361" s="96">
        <v>5.1864699999999999</v>
      </c>
      <c r="G361" s="96">
        <v>0</v>
      </c>
      <c r="J361" s="96">
        <v>114</v>
      </c>
      <c r="P361" s="121">
        <f t="shared" si="17"/>
        <v>0</v>
      </c>
      <c r="Q361" s="81" t="str">
        <f t="shared" si="16"/>
        <v/>
      </c>
    </row>
    <row r="362" spans="1:17" ht="15" customHeight="1" x14ac:dyDescent="0.35">
      <c r="A362" s="96">
        <v>358</v>
      </c>
      <c r="B362" s="96" t="s">
        <v>517</v>
      </c>
      <c r="C362" s="96" t="s">
        <v>520</v>
      </c>
      <c r="D362" s="96">
        <v>9.8740700000000001E-2</v>
      </c>
      <c r="E362" s="96">
        <v>7.8140499999999999</v>
      </c>
      <c r="F362" s="96">
        <v>9.2696100000000001</v>
      </c>
      <c r="G362" s="96">
        <v>6.6518300000000001E-3</v>
      </c>
      <c r="J362" s="96">
        <v>114</v>
      </c>
      <c r="P362" s="121">
        <f t="shared" si="17"/>
        <v>0</v>
      </c>
      <c r="Q362" s="81" t="str">
        <f t="shared" si="16"/>
        <v/>
      </c>
    </row>
    <row r="363" spans="1:17" ht="15" customHeight="1" x14ac:dyDescent="0.35">
      <c r="A363" s="96">
        <v>359</v>
      </c>
      <c r="B363" s="96" t="s">
        <v>521</v>
      </c>
      <c r="C363" s="96" t="s">
        <v>522</v>
      </c>
      <c r="D363" s="96">
        <v>3.55035E-2</v>
      </c>
      <c r="E363" s="96">
        <v>4.5571200000000003</v>
      </c>
      <c r="F363" s="96">
        <v>7.87432</v>
      </c>
      <c r="G363" s="96">
        <v>1.7684600000000001E-4</v>
      </c>
      <c r="J363" s="96">
        <v>115</v>
      </c>
      <c r="P363" s="121">
        <f t="shared" si="17"/>
        <v>0</v>
      </c>
      <c r="Q363" s="81" t="str">
        <f t="shared" si="16"/>
        <v/>
      </c>
    </row>
    <row r="364" spans="1:17" ht="15" customHeight="1" x14ac:dyDescent="0.35">
      <c r="A364" s="96">
        <v>360</v>
      </c>
      <c r="B364" s="96" t="s">
        <v>523</v>
      </c>
      <c r="C364" s="96" t="s">
        <v>524</v>
      </c>
      <c r="D364" s="96">
        <v>0.168129</v>
      </c>
      <c r="E364" s="96">
        <v>5.8074700000000004</v>
      </c>
      <c r="F364" s="96">
        <v>20.3262</v>
      </c>
      <c r="G364" s="96">
        <v>0</v>
      </c>
      <c r="J364" s="96">
        <v>116</v>
      </c>
      <c r="P364" s="121">
        <f t="shared" si="17"/>
        <v>0</v>
      </c>
      <c r="Q364" s="81" t="str">
        <f t="shared" si="16"/>
        <v/>
      </c>
    </row>
    <row r="365" spans="1:17" ht="15" customHeight="1" x14ac:dyDescent="0.35">
      <c r="A365" s="96">
        <v>361</v>
      </c>
      <c r="B365" s="96" t="s">
        <v>523</v>
      </c>
      <c r="C365" s="96" t="s">
        <v>525</v>
      </c>
      <c r="D365" s="96">
        <v>0.204952</v>
      </c>
      <c r="E365" s="96">
        <v>5.8795700000000002</v>
      </c>
      <c r="F365" s="96">
        <v>22.398599999999998</v>
      </c>
      <c r="G365" s="96">
        <v>0</v>
      </c>
      <c r="J365" s="96">
        <v>116</v>
      </c>
      <c r="P365" s="121">
        <f t="shared" si="17"/>
        <v>0</v>
      </c>
      <c r="Q365" s="81" t="str">
        <f t="shared" si="16"/>
        <v/>
      </c>
    </row>
    <row r="366" spans="1:17" ht="15" customHeight="1" x14ac:dyDescent="0.35">
      <c r="A366" s="96">
        <v>362</v>
      </c>
      <c r="B366" s="96" t="s">
        <v>523</v>
      </c>
      <c r="C366" s="96" t="s">
        <v>526</v>
      </c>
      <c r="D366" s="96">
        <v>2.29673E-2</v>
      </c>
      <c r="E366" s="96">
        <v>1.04158</v>
      </c>
      <c r="F366" s="96">
        <v>2.3349000000000002</v>
      </c>
      <c r="G366" s="96">
        <v>0</v>
      </c>
      <c r="J366" s="96">
        <v>116</v>
      </c>
      <c r="P366" s="121">
        <f t="shared" si="17"/>
        <v>0</v>
      </c>
      <c r="Q366" s="81" t="str">
        <f t="shared" si="16"/>
        <v/>
      </c>
    </row>
    <row r="367" spans="1:17" ht="15" customHeight="1" x14ac:dyDescent="0.35">
      <c r="A367" s="96">
        <v>363</v>
      </c>
      <c r="B367" s="96" t="s">
        <v>523</v>
      </c>
      <c r="C367" s="96" t="s">
        <v>528</v>
      </c>
      <c r="D367" s="96">
        <v>0.248724</v>
      </c>
      <c r="E367" s="96">
        <v>5.9597800000000003</v>
      </c>
      <c r="F367" s="96">
        <v>24.331800000000001</v>
      </c>
      <c r="G367" s="96">
        <v>0</v>
      </c>
      <c r="J367" s="96">
        <v>116</v>
      </c>
      <c r="P367" s="121">
        <f t="shared" si="17"/>
        <v>0</v>
      </c>
      <c r="Q367" s="81" t="str">
        <f t="shared" si="16"/>
        <v/>
      </c>
    </row>
    <row r="368" spans="1:17" ht="15" customHeight="1" x14ac:dyDescent="0.35">
      <c r="A368" s="96">
        <v>364</v>
      </c>
      <c r="B368" s="96" t="s">
        <v>529</v>
      </c>
      <c r="C368" s="96" t="s">
        <v>530</v>
      </c>
      <c r="D368" s="96">
        <v>0.13075700000000001</v>
      </c>
      <c r="E368" s="96">
        <v>19.9208</v>
      </c>
      <c r="F368" s="96">
        <v>8.6542499999999993</v>
      </c>
      <c r="G368" s="96">
        <v>4.4038500000000001E-2</v>
      </c>
      <c r="J368" s="96">
        <v>117</v>
      </c>
      <c r="P368" s="121">
        <f t="shared" si="17"/>
        <v>0</v>
      </c>
      <c r="Q368" s="81" t="str">
        <f t="shared" si="16"/>
        <v/>
      </c>
    </row>
    <row r="369" spans="1:17" ht="15" customHeight="1" x14ac:dyDescent="0.35">
      <c r="A369" s="96">
        <v>365</v>
      </c>
      <c r="B369" s="96" t="s">
        <v>529</v>
      </c>
      <c r="C369" s="96" t="s">
        <v>531</v>
      </c>
      <c r="D369" s="96">
        <v>7.0846099999999995E-2</v>
      </c>
      <c r="E369" s="96">
        <v>3.6871299999999998</v>
      </c>
      <c r="F369" s="96">
        <v>7.0582700000000003</v>
      </c>
      <c r="G369" s="96">
        <v>0</v>
      </c>
      <c r="J369" s="96">
        <v>117</v>
      </c>
      <c r="P369" s="121">
        <f t="shared" si="17"/>
        <v>0</v>
      </c>
      <c r="Q369" s="81" t="str">
        <f t="shared" si="16"/>
        <v/>
      </c>
    </row>
    <row r="370" spans="1:17" ht="15" customHeight="1" x14ac:dyDescent="0.35">
      <c r="A370" s="96">
        <v>366</v>
      </c>
      <c r="B370" s="96" t="s">
        <v>529</v>
      </c>
      <c r="C370" s="96" t="s">
        <v>532</v>
      </c>
      <c r="D370" s="96">
        <v>7.5058299999999994E-2</v>
      </c>
      <c r="E370" s="96">
        <v>5.9813599999999996</v>
      </c>
      <c r="F370" s="96">
        <v>4.4860199999999999</v>
      </c>
      <c r="G370" s="96">
        <v>0</v>
      </c>
      <c r="J370" s="96">
        <v>117</v>
      </c>
      <c r="P370" s="121">
        <f t="shared" si="17"/>
        <v>0</v>
      </c>
      <c r="Q370" s="81" t="str">
        <f t="shared" si="16"/>
        <v/>
      </c>
    </row>
    <row r="371" spans="1:17" ht="15" customHeight="1" x14ac:dyDescent="0.35">
      <c r="A371" s="96">
        <v>367</v>
      </c>
      <c r="B371" s="96" t="s">
        <v>529</v>
      </c>
      <c r="C371" s="96" t="s">
        <v>533</v>
      </c>
      <c r="D371" s="96">
        <v>0.119251</v>
      </c>
      <c r="E371" s="96">
        <v>4.0013300000000003</v>
      </c>
      <c r="F371" s="96">
        <v>11.931100000000001</v>
      </c>
      <c r="G371" s="96">
        <v>0</v>
      </c>
      <c r="J371" s="96">
        <v>117</v>
      </c>
      <c r="P371" s="121">
        <f t="shared" si="17"/>
        <v>0</v>
      </c>
      <c r="Q371" s="81" t="str">
        <f t="shared" si="16"/>
        <v/>
      </c>
    </row>
    <row r="372" spans="1:17" ht="15" customHeight="1" x14ac:dyDescent="0.35">
      <c r="A372" s="96">
        <v>368</v>
      </c>
      <c r="B372" s="96" t="s">
        <v>529</v>
      </c>
      <c r="C372" s="96" t="s">
        <v>534</v>
      </c>
      <c r="D372" s="96">
        <v>7.5703800000000002E-2</v>
      </c>
      <c r="E372" s="96">
        <v>5.4086299999999996</v>
      </c>
      <c r="F372" s="96">
        <v>9.4629799999999999</v>
      </c>
      <c r="G372" s="96">
        <v>0</v>
      </c>
      <c r="J372" s="96">
        <v>117</v>
      </c>
      <c r="P372" s="121">
        <f t="shared" si="17"/>
        <v>0</v>
      </c>
      <c r="Q372" s="81" t="str">
        <f t="shared" si="16"/>
        <v/>
      </c>
    </row>
    <row r="373" spans="1:17" ht="15" customHeight="1" x14ac:dyDescent="0.35">
      <c r="A373" s="96">
        <v>369</v>
      </c>
      <c r="B373" s="96" t="s">
        <v>529</v>
      </c>
      <c r="C373" s="96" t="s">
        <v>535</v>
      </c>
      <c r="D373" s="96">
        <v>0.158077</v>
      </c>
      <c r="E373" s="96">
        <v>24.600899999999999</v>
      </c>
      <c r="F373" s="96">
        <v>11.414199999999999</v>
      </c>
      <c r="G373" s="96">
        <v>4.6721100000000002E-2</v>
      </c>
      <c r="J373" s="96">
        <v>117</v>
      </c>
      <c r="P373" s="121">
        <f t="shared" si="17"/>
        <v>0</v>
      </c>
      <c r="Q373" s="81" t="str">
        <f t="shared" si="16"/>
        <v/>
      </c>
    </row>
    <row r="374" spans="1:17" ht="15" customHeight="1" x14ac:dyDescent="0.35">
      <c r="A374" s="96">
        <v>370</v>
      </c>
      <c r="B374" s="96" t="s">
        <v>529</v>
      </c>
      <c r="C374" s="96" t="s">
        <v>536</v>
      </c>
      <c r="D374" s="96">
        <v>4.3019599999999998E-2</v>
      </c>
      <c r="E374" s="96">
        <v>6.9939299999999998</v>
      </c>
      <c r="F374" s="96">
        <v>6.9053800000000001</v>
      </c>
      <c r="G374" s="96">
        <v>9.5065600000000007E-3</v>
      </c>
      <c r="J374" s="96">
        <v>117</v>
      </c>
      <c r="P374" s="121">
        <f t="shared" si="17"/>
        <v>0</v>
      </c>
      <c r="Q374" s="81" t="str">
        <f t="shared" si="16"/>
        <v/>
      </c>
    </row>
    <row r="375" spans="1:17" ht="15" customHeight="1" x14ac:dyDescent="0.35">
      <c r="A375" s="96">
        <v>371</v>
      </c>
      <c r="B375" s="96" t="s">
        <v>529</v>
      </c>
      <c r="C375" s="96" t="s">
        <v>537</v>
      </c>
      <c r="D375" s="96">
        <v>7.3946799999999993E-2</v>
      </c>
      <c r="E375" s="96">
        <v>18.460599999999999</v>
      </c>
      <c r="F375" s="96">
        <v>5.7244200000000003</v>
      </c>
      <c r="G375" s="96">
        <v>2.12287E-2</v>
      </c>
      <c r="J375" s="96">
        <v>117</v>
      </c>
      <c r="P375" s="121">
        <f t="shared" si="17"/>
        <v>0</v>
      </c>
      <c r="Q375" s="81" t="str">
        <f t="shared" si="16"/>
        <v/>
      </c>
    </row>
    <row r="376" spans="1:17" ht="15" customHeight="1" x14ac:dyDescent="0.35">
      <c r="A376" s="96">
        <v>372</v>
      </c>
      <c r="B376" s="96" t="s">
        <v>529</v>
      </c>
      <c r="C376" s="96" t="s">
        <v>538</v>
      </c>
      <c r="D376" s="96">
        <v>6.2353199999999998E-2</v>
      </c>
      <c r="E376" s="96">
        <v>1.0850599999999999</v>
      </c>
      <c r="F376" s="96">
        <v>4.3376299999999999</v>
      </c>
      <c r="G376" s="96">
        <v>0</v>
      </c>
      <c r="J376" s="96">
        <v>117</v>
      </c>
      <c r="P376" s="121">
        <f t="shared" si="17"/>
        <v>0</v>
      </c>
      <c r="Q376" s="81" t="str">
        <f t="shared" si="16"/>
        <v/>
      </c>
    </row>
    <row r="377" spans="1:17" ht="15" customHeight="1" x14ac:dyDescent="0.35">
      <c r="A377" s="96">
        <v>373</v>
      </c>
      <c r="B377" s="96" t="s">
        <v>529</v>
      </c>
      <c r="C377" s="96" t="s">
        <v>539</v>
      </c>
      <c r="D377" s="96">
        <v>0.364286</v>
      </c>
      <c r="E377" s="96">
        <v>48.612299999999998</v>
      </c>
      <c r="F377" s="96">
        <v>26.291799999999999</v>
      </c>
      <c r="G377" s="96">
        <v>8.7323899999999996E-2</v>
      </c>
      <c r="J377" s="96">
        <v>117</v>
      </c>
      <c r="P377" s="121">
        <f t="shared" si="17"/>
        <v>0</v>
      </c>
      <c r="Q377" s="81" t="str">
        <f t="shared" si="16"/>
        <v/>
      </c>
    </row>
    <row r="378" spans="1:17" ht="15" customHeight="1" x14ac:dyDescent="0.35">
      <c r="A378" s="96">
        <v>374</v>
      </c>
      <c r="B378" s="96" t="s">
        <v>529</v>
      </c>
      <c r="C378" s="96" t="s">
        <v>540</v>
      </c>
      <c r="D378" s="96">
        <v>0.18829899999999999</v>
      </c>
      <c r="E378" s="96">
        <v>6.4478999999999997</v>
      </c>
      <c r="F378" s="96">
        <v>22.566299999999998</v>
      </c>
      <c r="G378" s="96">
        <v>0</v>
      </c>
      <c r="J378" s="96">
        <v>117</v>
      </c>
      <c r="P378" s="121">
        <f t="shared" si="17"/>
        <v>0</v>
      </c>
      <c r="Q378" s="81" t="str">
        <f t="shared" si="16"/>
        <v/>
      </c>
    </row>
    <row r="379" spans="1:17" ht="15" customHeight="1" x14ac:dyDescent="0.35">
      <c r="A379" s="96">
        <v>375</v>
      </c>
      <c r="B379" s="96" t="s">
        <v>529</v>
      </c>
      <c r="C379" s="96" t="s">
        <v>541</v>
      </c>
      <c r="D379" s="96">
        <v>0.12753400000000001</v>
      </c>
      <c r="E379" s="96">
        <v>158.20500000000001</v>
      </c>
      <c r="F379" s="96">
        <v>4.1729500000000002</v>
      </c>
      <c r="G379" s="96">
        <v>9.9981800000000006E-3</v>
      </c>
      <c r="J379" s="96">
        <v>117</v>
      </c>
      <c r="P379" s="121">
        <f t="shared" si="17"/>
        <v>0</v>
      </c>
      <c r="Q379" s="81" t="str">
        <f t="shared" si="16"/>
        <v/>
      </c>
    </row>
    <row r="380" spans="1:17" ht="15" customHeight="1" x14ac:dyDescent="0.35">
      <c r="A380" s="96">
        <v>376</v>
      </c>
      <c r="B380" s="96" t="s">
        <v>529</v>
      </c>
      <c r="C380" s="96" t="s">
        <v>542</v>
      </c>
      <c r="D380" s="96">
        <v>0.124282</v>
      </c>
      <c r="E380" s="96">
        <v>4.5246700000000004</v>
      </c>
      <c r="F380" s="96">
        <v>12.4823</v>
      </c>
      <c r="G380" s="96">
        <v>0</v>
      </c>
      <c r="J380" s="96">
        <v>117</v>
      </c>
      <c r="P380" s="121">
        <f t="shared" si="17"/>
        <v>0</v>
      </c>
      <c r="Q380" s="81" t="str">
        <f t="shared" si="16"/>
        <v/>
      </c>
    </row>
    <row r="381" spans="1:17" ht="15" customHeight="1" x14ac:dyDescent="0.35">
      <c r="A381" s="96">
        <v>377</v>
      </c>
      <c r="B381" s="96" t="s">
        <v>529</v>
      </c>
      <c r="C381" s="96" t="s">
        <v>543</v>
      </c>
      <c r="D381" s="96">
        <v>1.45287E-2</v>
      </c>
      <c r="E381" s="96">
        <v>0.100257</v>
      </c>
      <c r="F381" s="96">
        <v>0.31853100000000001</v>
      </c>
      <c r="G381" s="96">
        <v>8.2638399999999997E-8</v>
      </c>
      <c r="J381" s="96">
        <v>117</v>
      </c>
      <c r="P381" s="121">
        <f t="shared" si="17"/>
        <v>0</v>
      </c>
      <c r="Q381" s="81" t="str">
        <f t="shared" si="16"/>
        <v/>
      </c>
    </row>
    <row r="382" spans="1:17" ht="15" customHeight="1" x14ac:dyDescent="0.35">
      <c r="A382" s="96">
        <v>378</v>
      </c>
      <c r="B382" s="96" t="s">
        <v>544</v>
      </c>
      <c r="C382" s="96" t="s">
        <v>545</v>
      </c>
      <c r="D382" s="96">
        <v>4.6848000000000001E-2</v>
      </c>
      <c r="E382" s="96">
        <v>6.2459800000000003</v>
      </c>
      <c r="F382" s="96">
        <v>10.9305</v>
      </c>
      <c r="G382" s="96">
        <v>0</v>
      </c>
      <c r="J382" s="96">
        <v>118</v>
      </c>
      <c r="P382" s="121">
        <f t="shared" si="17"/>
        <v>0</v>
      </c>
      <c r="Q382" s="81" t="str">
        <f t="shared" si="16"/>
        <v/>
      </c>
    </row>
    <row r="383" spans="1:17" ht="15" customHeight="1" x14ac:dyDescent="0.35">
      <c r="A383" s="96">
        <v>379</v>
      </c>
      <c r="B383" s="96" t="s">
        <v>544</v>
      </c>
      <c r="C383" s="96" t="s">
        <v>546</v>
      </c>
      <c r="D383" s="96">
        <v>7.00987E-2</v>
      </c>
      <c r="E383" s="96">
        <v>5.4834699999999996</v>
      </c>
      <c r="F383" s="96">
        <v>9.70153</v>
      </c>
      <c r="G383" s="96">
        <v>0</v>
      </c>
      <c r="J383" s="96">
        <v>118</v>
      </c>
      <c r="P383" s="121">
        <f t="shared" si="17"/>
        <v>0</v>
      </c>
      <c r="Q383" s="81" t="str">
        <f t="shared" si="16"/>
        <v/>
      </c>
    </row>
    <row r="384" spans="1:17" ht="15" customHeight="1" x14ac:dyDescent="0.35">
      <c r="A384" s="96">
        <v>380</v>
      </c>
      <c r="B384" s="96" t="s">
        <v>544</v>
      </c>
      <c r="C384" s="96" t="s">
        <v>547</v>
      </c>
      <c r="D384" s="96">
        <v>9.6465999999999996E-2</v>
      </c>
      <c r="E384" s="96">
        <v>7.9539900000000001</v>
      </c>
      <c r="F384" s="96">
        <v>14.018599999999999</v>
      </c>
      <c r="G384" s="96">
        <v>0</v>
      </c>
      <c r="J384" s="96">
        <v>118</v>
      </c>
      <c r="P384" s="121">
        <f t="shared" si="17"/>
        <v>0</v>
      </c>
      <c r="Q384" s="81" t="str">
        <f t="shared" si="16"/>
        <v/>
      </c>
    </row>
    <row r="385" spans="1:17" ht="15" customHeight="1" x14ac:dyDescent="0.35">
      <c r="A385" s="96">
        <v>381</v>
      </c>
      <c r="B385" s="96" t="s">
        <v>544</v>
      </c>
      <c r="C385" s="96" t="s">
        <v>548</v>
      </c>
      <c r="D385" s="96">
        <v>5.9131099999999999E-2</v>
      </c>
      <c r="E385" s="96">
        <v>4.72417</v>
      </c>
      <c r="F385" s="96">
        <v>8.3667899999999999</v>
      </c>
      <c r="G385" s="96">
        <v>0</v>
      </c>
      <c r="J385" s="96">
        <v>118</v>
      </c>
      <c r="P385" s="121">
        <f t="shared" si="17"/>
        <v>0</v>
      </c>
      <c r="Q385" s="81" t="str">
        <f t="shared" si="16"/>
        <v/>
      </c>
    </row>
    <row r="386" spans="1:17" ht="15" customHeight="1" x14ac:dyDescent="0.35">
      <c r="A386" s="96">
        <v>382</v>
      </c>
      <c r="B386" s="96" t="s">
        <v>544</v>
      </c>
      <c r="C386" s="96" t="s">
        <v>549</v>
      </c>
      <c r="D386" s="96">
        <v>5.1013299999999998E-2</v>
      </c>
      <c r="E386" s="96">
        <v>4.8147099999999998</v>
      </c>
      <c r="F386" s="96">
        <v>8.1414000000000009</v>
      </c>
      <c r="G386" s="96">
        <v>1.4128000000000001E-3</v>
      </c>
      <c r="J386" s="96">
        <v>118</v>
      </c>
      <c r="P386" s="121">
        <f t="shared" si="17"/>
        <v>0</v>
      </c>
      <c r="Q386" s="81" t="str">
        <f t="shared" si="16"/>
        <v/>
      </c>
    </row>
    <row r="387" spans="1:17" ht="15" customHeight="1" x14ac:dyDescent="0.35">
      <c r="A387" s="96">
        <v>383</v>
      </c>
      <c r="B387" s="96" t="s">
        <v>550</v>
      </c>
      <c r="C387" s="96" t="s">
        <v>551</v>
      </c>
      <c r="D387" s="96">
        <v>0.176646</v>
      </c>
      <c r="E387" s="96">
        <v>6.7593300000000003</v>
      </c>
      <c r="F387" s="96">
        <v>18.957999999999998</v>
      </c>
      <c r="G387" s="96">
        <v>3.73946E-3</v>
      </c>
      <c r="J387" s="96">
        <v>119</v>
      </c>
      <c r="P387" s="121">
        <f t="shared" si="17"/>
        <v>0</v>
      </c>
      <c r="Q387" s="81" t="str">
        <f t="shared" si="16"/>
        <v/>
      </c>
    </row>
    <row r="388" spans="1:17" ht="15" customHeight="1" x14ac:dyDescent="0.35">
      <c r="A388" s="96">
        <v>384</v>
      </c>
      <c r="B388" s="96" t="s">
        <v>550</v>
      </c>
      <c r="C388" s="96" t="s">
        <v>552</v>
      </c>
      <c r="D388" s="96">
        <v>4.8046199999999997E-2</v>
      </c>
      <c r="E388" s="96">
        <v>3.7092499999999999</v>
      </c>
      <c r="F388" s="96">
        <v>2.8132799999999998</v>
      </c>
      <c r="G388" s="96">
        <v>0</v>
      </c>
      <c r="J388" s="96">
        <v>119</v>
      </c>
      <c r="P388" s="121">
        <f t="shared" si="17"/>
        <v>0</v>
      </c>
      <c r="Q388" s="81" t="str">
        <f t="shared" ref="Q388:Q444" si="18">IF(B388=$R$2,C388,"")</f>
        <v/>
      </c>
    </row>
    <row r="389" spans="1:17" ht="15" customHeight="1" x14ac:dyDescent="0.35">
      <c r="A389" s="96">
        <v>385</v>
      </c>
      <c r="B389" s="96" t="s">
        <v>550</v>
      </c>
      <c r="C389" s="96" t="s">
        <v>553</v>
      </c>
      <c r="D389" s="96">
        <v>5.7530999999999999E-2</v>
      </c>
      <c r="E389" s="96">
        <v>4.6352099999999998</v>
      </c>
      <c r="F389" s="96">
        <v>7.89757</v>
      </c>
      <c r="G389" s="96">
        <v>4.0133600000000002E-4</v>
      </c>
      <c r="J389" s="96">
        <v>119</v>
      </c>
      <c r="P389" s="121">
        <f t="shared" si="17"/>
        <v>0</v>
      </c>
      <c r="Q389" s="81" t="str">
        <f t="shared" si="18"/>
        <v/>
      </c>
    </row>
    <row r="390" spans="1:17" ht="15" customHeight="1" x14ac:dyDescent="0.35">
      <c r="A390" s="96">
        <v>386</v>
      </c>
      <c r="B390" s="96" t="s">
        <v>554</v>
      </c>
      <c r="C390" s="96" t="s">
        <v>555</v>
      </c>
      <c r="D390" s="96">
        <v>0.118906</v>
      </c>
      <c r="E390" s="96">
        <v>102.16500000000001</v>
      </c>
      <c r="F390" s="96">
        <v>4.66906</v>
      </c>
      <c r="G390" s="96">
        <v>2.8870300000000002E-2</v>
      </c>
      <c r="J390" s="96">
        <v>120</v>
      </c>
      <c r="P390" s="121">
        <f t="shared" ref="P390:P444" si="19">IF(Q390="",P389,P389+1)</f>
        <v>0</v>
      </c>
      <c r="Q390" s="81" t="str">
        <f t="shared" si="18"/>
        <v/>
      </c>
    </row>
    <row r="391" spans="1:17" ht="15" customHeight="1" x14ac:dyDescent="0.35">
      <c r="A391" s="96">
        <v>387</v>
      </c>
      <c r="B391" s="96" t="s">
        <v>554</v>
      </c>
      <c r="C391" s="96" t="s">
        <v>556</v>
      </c>
      <c r="D391" s="96">
        <v>0.17733199999999999</v>
      </c>
      <c r="E391" s="96">
        <v>9.6376600000000003</v>
      </c>
      <c r="F391" s="96">
        <v>13.039899999999999</v>
      </c>
      <c r="G391" s="96">
        <v>4.3827600000000003E-3</v>
      </c>
      <c r="J391" s="96">
        <v>120</v>
      </c>
      <c r="P391" s="121">
        <f t="shared" si="19"/>
        <v>0</v>
      </c>
      <c r="Q391" s="81" t="str">
        <f t="shared" si="18"/>
        <v/>
      </c>
    </row>
    <row r="392" spans="1:17" ht="15" customHeight="1" x14ac:dyDescent="0.35">
      <c r="A392" s="96">
        <v>388</v>
      </c>
      <c r="B392" s="96" t="s">
        <v>554</v>
      </c>
      <c r="C392" s="96" t="s">
        <v>557</v>
      </c>
      <c r="D392" s="96">
        <v>0.18245500000000001</v>
      </c>
      <c r="E392" s="96">
        <v>30.744</v>
      </c>
      <c r="F392" s="96">
        <v>9.4102499999999996</v>
      </c>
      <c r="G392" s="96">
        <v>7.1593299999999999E-2</v>
      </c>
      <c r="J392" s="96">
        <v>120</v>
      </c>
      <c r="P392" s="121">
        <f t="shared" si="19"/>
        <v>0</v>
      </c>
      <c r="Q392" s="81" t="str">
        <f t="shared" si="18"/>
        <v/>
      </c>
    </row>
    <row r="393" spans="1:17" ht="15" customHeight="1" x14ac:dyDescent="0.35">
      <c r="A393" s="96">
        <v>389</v>
      </c>
      <c r="B393" s="96" t="s">
        <v>554</v>
      </c>
      <c r="C393" s="96" t="s">
        <v>558</v>
      </c>
      <c r="D393" s="96">
        <v>0.19197600000000001</v>
      </c>
      <c r="E393" s="96">
        <v>44.239199999999997</v>
      </c>
      <c r="F393" s="96">
        <v>4.8182600000000004</v>
      </c>
      <c r="G393" s="96">
        <v>0.12173100000000001</v>
      </c>
      <c r="J393" s="96">
        <v>120</v>
      </c>
      <c r="P393" s="121">
        <f t="shared" si="19"/>
        <v>0</v>
      </c>
      <c r="Q393" s="81" t="str">
        <f t="shared" si="18"/>
        <v/>
      </c>
    </row>
    <row r="394" spans="1:17" ht="15" customHeight="1" x14ac:dyDescent="0.35">
      <c r="A394" s="96">
        <v>390</v>
      </c>
      <c r="B394" s="96" t="s">
        <v>554</v>
      </c>
      <c r="C394" s="96" t="s">
        <v>559</v>
      </c>
      <c r="D394" s="96">
        <v>0.19212499999999999</v>
      </c>
      <c r="E394" s="96">
        <v>11.184200000000001</v>
      </c>
      <c r="F394" s="96">
        <v>18.566500000000001</v>
      </c>
      <c r="G394" s="96">
        <v>1.67957E-2</v>
      </c>
      <c r="J394" s="96">
        <v>120</v>
      </c>
      <c r="P394" s="121">
        <f t="shared" si="19"/>
        <v>0</v>
      </c>
      <c r="Q394" s="81" t="str">
        <f t="shared" si="18"/>
        <v/>
      </c>
    </row>
    <row r="395" spans="1:17" ht="15" customHeight="1" x14ac:dyDescent="0.35">
      <c r="A395" s="96">
        <v>391</v>
      </c>
      <c r="B395" s="96" t="s">
        <v>554</v>
      </c>
      <c r="C395" s="96" t="s">
        <v>560</v>
      </c>
      <c r="D395" s="96">
        <v>4.1703900000000002E-2</v>
      </c>
      <c r="E395" s="96">
        <v>2.2357900000000002</v>
      </c>
      <c r="F395" s="96">
        <v>3.9126300000000001</v>
      </c>
      <c r="G395" s="96">
        <v>0</v>
      </c>
      <c r="J395" s="96">
        <v>120</v>
      </c>
      <c r="P395" s="121">
        <f t="shared" si="19"/>
        <v>0</v>
      </c>
      <c r="Q395" s="81" t="str">
        <f t="shared" si="18"/>
        <v/>
      </c>
    </row>
    <row r="396" spans="1:17" ht="15" customHeight="1" x14ac:dyDescent="0.35">
      <c r="A396" s="96">
        <v>392</v>
      </c>
      <c r="B396" s="96" t="s">
        <v>554</v>
      </c>
      <c r="C396" s="96" t="s">
        <v>561</v>
      </c>
      <c r="D396" s="96">
        <v>7.0306199999999999E-2</v>
      </c>
      <c r="E396" s="96">
        <v>4.5762900000000002</v>
      </c>
      <c r="F396" s="96">
        <v>6.5304599999999997</v>
      </c>
      <c r="G396" s="96">
        <v>2.8380499999999999E-3</v>
      </c>
      <c r="J396" s="96">
        <v>120</v>
      </c>
      <c r="P396" s="121">
        <f t="shared" si="19"/>
        <v>0</v>
      </c>
      <c r="Q396" s="81" t="str">
        <f t="shared" si="18"/>
        <v/>
      </c>
    </row>
    <row r="397" spans="1:17" ht="15" customHeight="1" x14ac:dyDescent="0.35">
      <c r="A397" s="96">
        <v>393</v>
      </c>
      <c r="B397" s="96" t="s">
        <v>554</v>
      </c>
      <c r="C397" s="96" t="s">
        <v>562</v>
      </c>
      <c r="D397" s="96">
        <v>0.103102</v>
      </c>
      <c r="E397" s="96">
        <v>13.241400000000001</v>
      </c>
      <c r="F397" s="96">
        <v>7.4757499999999997</v>
      </c>
      <c r="G397" s="96">
        <v>2.4612599999999998E-2</v>
      </c>
      <c r="J397" s="96">
        <v>120</v>
      </c>
      <c r="P397" s="121">
        <f t="shared" si="19"/>
        <v>0</v>
      </c>
      <c r="Q397" s="81" t="str">
        <f t="shared" si="18"/>
        <v/>
      </c>
    </row>
    <row r="398" spans="1:17" ht="15" customHeight="1" x14ac:dyDescent="0.35">
      <c r="A398" s="96">
        <v>394</v>
      </c>
      <c r="B398" s="96" t="s">
        <v>554</v>
      </c>
      <c r="C398" s="96" t="s">
        <v>563</v>
      </c>
      <c r="D398" s="96">
        <v>4.0717799999999998E-2</v>
      </c>
      <c r="E398" s="96">
        <v>8.2301400000000005</v>
      </c>
      <c r="F398" s="96">
        <v>2.6094599999999999</v>
      </c>
      <c r="G398" s="96">
        <v>2.5618800000000001E-2</v>
      </c>
      <c r="J398" s="96">
        <v>120</v>
      </c>
      <c r="P398" s="121">
        <f t="shared" si="19"/>
        <v>0</v>
      </c>
      <c r="Q398" s="81" t="str">
        <f t="shared" si="18"/>
        <v/>
      </c>
    </row>
    <row r="399" spans="1:17" ht="15" customHeight="1" x14ac:dyDescent="0.35">
      <c r="A399" s="96">
        <v>395</v>
      </c>
      <c r="B399" s="96" t="s">
        <v>554</v>
      </c>
      <c r="C399" s="96" t="s">
        <v>564</v>
      </c>
      <c r="D399" s="96">
        <v>4.5635000000000002E-2</v>
      </c>
      <c r="E399" s="96">
        <v>5.7785900000000003</v>
      </c>
      <c r="F399" s="96">
        <v>10.1126</v>
      </c>
      <c r="G399" s="96">
        <v>0</v>
      </c>
      <c r="J399" s="96">
        <v>120</v>
      </c>
      <c r="P399" s="121">
        <f t="shared" si="19"/>
        <v>0</v>
      </c>
      <c r="Q399" s="81" t="str">
        <f t="shared" si="18"/>
        <v/>
      </c>
    </row>
    <row r="400" spans="1:17" ht="15" customHeight="1" x14ac:dyDescent="0.35">
      <c r="A400" s="96">
        <v>396</v>
      </c>
      <c r="B400" s="96" t="s">
        <v>554</v>
      </c>
      <c r="C400" s="96" t="s">
        <v>565</v>
      </c>
      <c r="D400" s="96">
        <v>0.12515799999999999</v>
      </c>
      <c r="E400" s="96">
        <v>18.6799</v>
      </c>
      <c r="F400" s="96">
        <v>9.9471100000000003</v>
      </c>
      <c r="G400" s="96">
        <v>3.7922200000000003E-2</v>
      </c>
      <c r="J400" s="96">
        <v>120</v>
      </c>
      <c r="P400" s="121">
        <f t="shared" si="19"/>
        <v>0</v>
      </c>
      <c r="Q400" s="81" t="str">
        <f t="shared" si="18"/>
        <v/>
      </c>
    </row>
    <row r="401" spans="1:17" ht="15" customHeight="1" x14ac:dyDescent="0.35">
      <c r="A401" s="96">
        <v>397</v>
      </c>
      <c r="B401" s="96" t="s">
        <v>554</v>
      </c>
      <c r="C401" s="96" t="s">
        <v>566</v>
      </c>
      <c r="D401" s="96">
        <v>8.1909200000000001E-2</v>
      </c>
      <c r="E401" s="96">
        <v>9.3279700000000005</v>
      </c>
      <c r="F401" s="96">
        <v>7.9707800000000004</v>
      </c>
      <c r="G401" s="96">
        <v>1.34203E-2</v>
      </c>
      <c r="J401" s="96">
        <v>120</v>
      </c>
      <c r="P401" s="121">
        <f t="shared" si="19"/>
        <v>0</v>
      </c>
      <c r="Q401" s="81" t="str">
        <f t="shared" si="18"/>
        <v/>
      </c>
    </row>
    <row r="402" spans="1:17" ht="15" customHeight="1" x14ac:dyDescent="0.35">
      <c r="A402" s="96">
        <v>398</v>
      </c>
      <c r="B402" s="96" t="s">
        <v>554</v>
      </c>
      <c r="C402" s="96" t="s">
        <v>567</v>
      </c>
      <c r="D402" s="96">
        <v>8.7925400000000001E-2</v>
      </c>
      <c r="E402" s="96">
        <v>6.4231400000000001</v>
      </c>
      <c r="F402" s="96">
        <v>8.4261300000000006</v>
      </c>
      <c r="G402" s="96">
        <v>4.3145400000000004E-3</v>
      </c>
      <c r="J402" s="96">
        <v>120</v>
      </c>
      <c r="P402" s="121">
        <f t="shared" si="19"/>
        <v>0</v>
      </c>
      <c r="Q402" s="81" t="str">
        <f t="shared" si="18"/>
        <v/>
      </c>
    </row>
    <row r="403" spans="1:17" ht="15" customHeight="1" x14ac:dyDescent="0.35">
      <c r="A403" s="96">
        <v>399</v>
      </c>
      <c r="B403" s="96" t="s">
        <v>554</v>
      </c>
      <c r="C403" s="96" t="s">
        <v>568</v>
      </c>
      <c r="D403" s="96">
        <v>4.0193100000000002E-2</v>
      </c>
      <c r="E403" s="96">
        <v>1.7725500000000001</v>
      </c>
      <c r="F403" s="96">
        <v>0.58332399999999995</v>
      </c>
      <c r="G403" s="96">
        <v>4.0722099999999998E-4</v>
      </c>
      <c r="J403" s="96">
        <v>120</v>
      </c>
      <c r="P403" s="121">
        <f t="shared" si="19"/>
        <v>0</v>
      </c>
      <c r="Q403" s="81" t="str">
        <f t="shared" si="18"/>
        <v/>
      </c>
    </row>
    <row r="404" spans="1:17" ht="15" customHeight="1" x14ac:dyDescent="0.35">
      <c r="A404" s="96">
        <v>400</v>
      </c>
      <c r="B404" s="96" t="s">
        <v>554</v>
      </c>
      <c r="C404" s="96" t="s">
        <v>569</v>
      </c>
      <c r="D404" s="96">
        <v>7.8246300000000005E-2</v>
      </c>
      <c r="E404" s="96">
        <v>5.9616100000000003</v>
      </c>
      <c r="F404" s="96">
        <v>8.1524699999999992</v>
      </c>
      <c r="G404" s="96">
        <v>3.5468000000000001E-3</v>
      </c>
      <c r="J404" s="96">
        <v>120</v>
      </c>
      <c r="P404" s="121">
        <f t="shared" si="19"/>
        <v>0</v>
      </c>
      <c r="Q404" s="81" t="str">
        <f t="shared" si="18"/>
        <v/>
      </c>
    </row>
    <row r="405" spans="1:17" ht="15" customHeight="1" x14ac:dyDescent="0.35">
      <c r="A405" s="96">
        <v>401</v>
      </c>
      <c r="B405" s="96" t="s">
        <v>554</v>
      </c>
      <c r="C405" s="96" t="s">
        <v>570</v>
      </c>
      <c r="D405" s="96">
        <v>0.22899800000000001</v>
      </c>
      <c r="E405" s="96">
        <v>13.3407</v>
      </c>
      <c r="F405" s="96">
        <v>21.9529</v>
      </c>
      <c r="G405" s="96">
        <v>1.7065400000000001E-2</v>
      </c>
      <c r="J405" s="96">
        <v>120</v>
      </c>
      <c r="P405" s="121">
        <f t="shared" si="19"/>
        <v>0</v>
      </c>
      <c r="Q405" s="81" t="str">
        <f t="shared" si="18"/>
        <v/>
      </c>
    </row>
    <row r="406" spans="1:17" ht="15" customHeight="1" x14ac:dyDescent="0.35">
      <c r="A406" s="96">
        <v>402</v>
      </c>
      <c r="B406" s="96" t="s">
        <v>554</v>
      </c>
      <c r="C406" s="96" t="s">
        <v>571</v>
      </c>
      <c r="D406" s="96">
        <v>0.123192</v>
      </c>
      <c r="E406" s="96">
        <v>157.446</v>
      </c>
      <c r="F406" s="96">
        <v>6.5302300000000004</v>
      </c>
      <c r="G406" s="96">
        <v>4.9302800000000004E-3</v>
      </c>
      <c r="J406" s="96">
        <v>120</v>
      </c>
      <c r="P406" s="121">
        <f t="shared" si="19"/>
        <v>0</v>
      </c>
      <c r="Q406" s="81" t="str">
        <f t="shared" si="18"/>
        <v/>
      </c>
    </row>
    <row r="407" spans="1:17" ht="15" customHeight="1" x14ac:dyDescent="0.35">
      <c r="A407" s="96">
        <v>403</v>
      </c>
      <c r="B407" s="96" t="s">
        <v>554</v>
      </c>
      <c r="C407" s="96" t="s">
        <v>572</v>
      </c>
      <c r="D407" s="96">
        <v>0.18666199999999999</v>
      </c>
      <c r="E407" s="96">
        <v>16.0335</v>
      </c>
      <c r="F407" s="96">
        <v>16.8691</v>
      </c>
      <c r="G407" s="96">
        <v>3.4902200000000001E-2</v>
      </c>
      <c r="J407" s="96">
        <v>120</v>
      </c>
      <c r="P407" s="121">
        <f t="shared" si="19"/>
        <v>0</v>
      </c>
      <c r="Q407" s="81" t="str">
        <f t="shared" si="18"/>
        <v/>
      </c>
    </row>
    <row r="408" spans="1:17" ht="15" customHeight="1" x14ac:dyDescent="0.35">
      <c r="A408" s="96">
        <v>404</v>
      </c>
      <c r="B408" s="96" t="s">
        <v>554</v>
      </c>
      <c r="C408" s="96" t="s">
        <v>573</v>
      </c>
      <c r="D408" s="96">
        <v>5.05742E-2</v>
      </c>
      <c r="E408" s="96">
        <v>8.9472900000000006</v>
      </c>
      <c r="F408" s="96">
        <v>7.1263300000000003</v>
      </c>
      <c r="G408" s="96">
        <v>1.6441999999999998E-2</v>
      </c>
      <c r="J408" s="96">
        <v>120</v>
      </c>
      <c r="P408" s="121">
        <f t="shared" si="19"/>
        <v>0</v>
      </c>
      <c r="Q408" s="81" t="str">
        <f t="shared" si="18"/>
        <v/>
      </c>
    </row>
    <row r="409" spans="1:17" ht="15" customHeight="1" x14ac:dyDescent="0.35">
      <c r="A409" s="96">
        <v>405</v>
      </c>
      <c r="B409" s="96" t="s">
        <v>554</v>
      </c>
      <c r="C409" s="96" t="s">
        <v>574</v>
      </c>
      <c r="D409" s="96">
        <v>0.17935499999999999</v>
      </c>
      <c r="E409" s="96">
        <v>31.833500000000001</v>
      </c>
      <c r="F409" s="96">
        <v>13.846</v>
      </c>
      <c r="G409" s="96">
        <v>5.19931E-2</v>
      </c>
      <c r="J409" s="96">
        <v>120</v>
      </c>
      <c r="P409" s="121">
        <f t="shared" si="19"/>
        <v>0</v>
      </c>
      <c r="Q409" s="81" t="str">
        <f t="shared" si="18"/>
        <v/>
      </c>
    </row>
    <row r="410" spans="1:17" ht="15" customHeight="1" x14ac:dyDescent="0.35">
      <c r="A410" s="96">
        <v>406</v>
      </c>
      <c r="B410" s="96" t="s">
        <v>576</v>
      </c>
      <c r="C410" s="96" t="s">
        <v>577</v>
      </c>
      <c r="D410" s="96">
        <v>0.20478099999999999</v>
      </c>
      <c r="E410" s="96">
        <v>10.437099999999999</v>
      </c>
      <c r="F410" s="96">
        <v>19.6675</v>
      </c>
      <c r="G410" s="96">
        <v>1.29246E-2</v>
      </c>
      <c r="J410" s="96">
        <v>121</v>
      </c>
      <c r="P410" s="121">
        <f t="shared" si="19"/>
        <v>0</v>
      </c>
      <c r="Q410" s="81" t="str">
        <f t="shared" si="18"/>
        <v/>
      </c>
    </row>
    <row r="411" spans="1:17" ht="15" customHeight="1" x14ac:dyDescent="0.35">
      <c r="A411" s="96">
        <v>407</v>
      </c>
      <c r="B411" s="96" t="s">
        <v>576</v>
      </c>
      <c r="C411" s="96" t="s">
        <v>578</v>
      </c>
      <c r="D411" s="96">
        <v>0.20020499999999999</v>
      </c>
      <c r="E411" s="96">
        <v>10.0183</v>
      </c>
      <c r="F411" s="96">
        <v>19.217199999999998</v>
      </c>
      <c r="G411" s="96">
        <v>1.24213E-2</v>
      </c>
      <c r="J411" s="96">
        <v>121</v>
      </c>
      <c r="P411" s="121">
        <f t="shared" si="19"/>
        <v>0</v>
      </c>
      <c r="Q411" s="81" t="str">
        <f t="shared" si="18"/>
        <v/>
      </c>
    </row>
    <row r="412" spans="1:17" ht="15" customHeight="1" x14ac:dyDescent="0.35">
      <c r="A412" s="96">
        <v>408</v>
      </c>
      <c r="B412" s="96" t="s">
        <v>576</v>
      </c>
      <c r="C412" s="96" t="s">
        <v>579</v>
      </c>
      <c r="D412" s="96">
        <v>0.194939</v>
      </c>
      <c r="E412" s="96">
        <v>7.1518699999999997</v>
      </c>
      <c r="F412" s="96">
        <v>19.948599999999999</v>
      </c>
      <c r="G412" s="96">
        <v>3.8223799999999998E-3</v>
      </c>
      <c r="J412" s="96">
        <v>121</v>
      </c>
      <c r="P412" s="121">
        <f t="shared" si="19"/>
        <v>0</v>
      </c>
      <c r="Q412" s="81" t="str">
        <f t="shared" si="18"/>
        <v/>
      </c>
    </row>
    <row r="413" spans="1:17" ht="15" customHeight="1" x14ac:dyDescent="0.35">
      <c r="A413" s="96">
        <v>409</v>
      </c>
      <c r="B413" s="96" t="s">
        <v>576</v>
      </c>
      <c r="C413" s="96" t="s">
        <v>580</v>
      </c>
      <c r="D413" s="96">
        <v>0.19395899999999999</v>
      </c>
      <c r="E413" s="96">
        <v>11.0502</v>
      </c>
      <c r="F413" s="96">
        <v>17.762599999999999</v>
      </c>
      <c r="G413" s="96">
        <v>1.7757599999999998E-2</v>
      </c>
      <c r="J413" s="96">
        <v>121</v>
      </c>
      <c r="P413" s="121">
        <f t="shared" si="19"/>
        <v>0</v>
      </c>
      <c r="Q413" s="81" t="str">
        <f t="shared" si="18"/>
        <v/>
      </c>
    </row>
    <row r="414" spans="1:17" ht="15" customHeight="1" x14ac:dyDescent="0.35">
      <c r="A414" s="96">
        <v>410</v>
      </c>
      <c r="B414" s="96" t="s">
        <v>576</v>
      </c>
      <c r="C414" s="96" t="s">
        <v>581</v>
      </c>
      <c r="D414" s="96">
        <v>7.8245400000000007E-2</v>
      </c>
      <c r="E414" s="96">
        <v>6.2636599999999998</v>
      </c>
      <c r="F414" s="96">
        <v>10.101100000000001</v>
      </c>
      <c r="G414" s="96">
        <v>1.31018E-3</v>
      </c>
      <c r="J414" s="96">
        <v>121</v>
      </c>
      <c r="P414" s="121">
        <f t="shared" si="19"/>
        <v>0</v>
      </c>
      <c r="Q414" s="81" t="str">
        <f t="shared" si="18"/>
        <v/>
      </c>
    </row>
    <row r="415" spans="1:17" ht="15" customHeight="1" x14ac:dyDescent="0.35">
      <c r="A415" s="96">
        <v>411</v>
      </c>
      <c r="B415" s="96" t="s">
        <v>576</v>
      </c>
      <c r="C415" s="96" t="s">
        <v>582</v>
      </c>
      <c r="D415" s="96">
        <v>6.4694000000000002E-2</v>
      </c>
      <c r="E415" s="96">
        <v>4.24092</v>
      </c>
      <c r="F415" s="96">
        <v>6.9043000000000001</v>
      </c>
      <c r="G415" s="96">
        <v>1.08556E-3</v>
      </c>
      <c r="J415" s="96">
        <v>121</v>
      </c>
      <c r="P415" s="121">
        <f t="shared" si="19"/>
        <v>0</v>
      </c>
      <c r="Q415" s="81" t="str">
        <f t="shared" si="18"/>
        <v/>
      </c>
    </row>
    <row r="416" spans="1:17" ht="15" customHeight="1" x14ac:dyDescent="0.35">
      <c r="A416" s="96">
        <v>412</v>
      </c>
      <c r="B416" s="96" t="s">
        <v>583</v>
      </c>
      <c r="C416" s="96" t="s">
        <v>584</v>
      </c>
      <c r="D416" s="96">
        <v>7.3558100000000001E-2</v>
      </c>
      <c r="E416" s="96">
        <v>3.58222</v>
      </c>
      <c r="F416" s="96">
        <v>7.0265500000000003</v>
      </c>
      <c r="G416" s="96">
        <v>0</v>
      </c>
      <c r="J416" s="96">
        <v>122</v>
      </c>
      <c r="P416" s="121">
        <f t="shared" si="19"/>
        <v>0</v>
      </c>
      <c r="Q416" s="81" t="str">
        <f t="shared" si="18"/>
        <v/>
      </c>
    </row>
    <row r="417" spans="1:17" ht="15" customHeight="1" x14ac:dyDescent="0.35">
      <c r="A417" s="96">
        <v>413</v>
      </c>
      <c r="B417" s="96" t="s">
        <v>583</v>
      </c>
      <c r="C417" s="96" t="s">
        <v>585</v>
      </c>
      <c r="D417" s="96">
        <v>7.4866100000000005E-2</v>
      </c>
      <c r="E417" s="96">
        <v>4.9790299999999998</v>
      </c>
      <c r="F417" s="96">
        <v>8.8606499999999997</v>
      </c>
      <c r="G417" s="96">
        <v>0</v>
      </c>
      <c r="J417" s="96">
        <v>122</v>
      </c>
      <c r="P417" s="121">
        <f t="shared" si="19"/>
        <v>0</v>
      </c>
      <c r="Q417" s="81" t="str">
        <f t="shared" si="18"/>
        <v/>
      </c>
    </row>
    <row r="418" spans="1:17" ht="15" customHeight="1" x14ac:dyDescent="0.35">
      <c r="A418" s="96">
        <v>414</v>
      </c>
      <c r="B418" s="96" t="s">
        <v>583</v>
      </c>
      <c r="C418" s="96" t="s">
        <v>586</v>
      </c>
      <c r="D418" s="96">
        <v>9.7976300000000002E-2</v>
      </c>
      <c r="E418" s="96">
        <v>4.4125800000000002</v>
      </c>
      <c r="F418" s="96">
        <v>5.6998100000000003</v>
      </c>
      <c r="G418" s="96">
        <v>0</v>
      </c>
      <c r="J418" s="96">
        <v>122</v>
      </c>
      <c r="P418" s="121">
        <f t="shared" si="19"/>
        <v>0</v>
      </c>
      <c r="Q418" s="81" t="str">
        <f t="shared" si="18"/>
        <v/>
      </c>
    </row>
    <row r="419" spans="1:17" ht="15" customHeight="1" x14ac:dyDescent="0.35">
      <c r="A419" s="96">
        <v>415</v>
      </c>
      <c r="B419" s="96" t="s">
        <v>583</v>
      </c>
      <c r="C419" s="96" t="s">
        <v>587</v>
      </c>
      <c r="D419" s="96">
        <v>5.0433800000000001E-2</v>
      </c>
      <c r="E419" s="96">
        <v>0.39194699999999999</v>
      </c>
      <c r="F419" s="96">
        <v>6.3086799999999998</v>
      </c>
      <c r="G419" s="96">
        <v>0</v>
      </c>
      <c r="J419" s="96">
        <v>122</v>
      </c>
      <c r="P419" s="121">
        <f t="shared" si="19"/>
        <v>0</v>
      </c>
      <c r="Q419" s="81" t="str">
        <f t="shared" si="18"/>
        <v/>
      </c>
    </row>
    <row r="420" spans="1:17" ht="15" customHeight="1" x14ac:dyDescent="0.35">
      <c r="A420" s="96">
        <v>416</v>
      </c>
      <c r="B420" s="96" t="s">
        <v>589</v>
      </c>
      <c r="C420" s="96" t="s">
        <v>590</v>
      </c>
      <c r="D420" s="96">
        <v>0.21941099999999999</v>
      </c>
      <c r="E420" s="96">
        <v>35.171999999999997</v>
      </c>
      <c r="F420" s="96">
        <v>13.149699999999999</v>
      </c>
      <c r="G420" s="96">
        <v>6.3891799999999999E-2</v>
      </c>
      <c r="J420" s="96">
        <v>123</v>
      </c>
      <c r="P420" s="121">
        <f t="shared" si="19"/>
        <v>0</v>
      </c>
      <c r="Q420" s="81" t="str">
        <f t="shared" si="18"/>
        <v/>
      </c>
    </row>
    <row r="421" spans="1:17" ht="15" customHeight="1" x14ac:dyDescent="0.35">
      <c r="A421" s="96">
        <v>417</v>
      </c>
      <c r="B421" s="96" t="s">
        <v>589</v>
      </c>
      <c r="C421" s="96" t="s">
        <v>591</v>
      </c>
      <c r="D421" s="96">
        <v>8.2417699999999997E-2</v>
      </c>
      <c r="E421" s="96">
        <v>5.1807100000000004</v>
      </c>
      <c r="F421" s="96">
        <v>9.3849599999999995</v>
      </c>
      <c r="G421" s="96">
        <v>0</v>
      </c>
      <c r="J421" s="96">
        <v>123</v>
      </c>
      <c r="P421" s="121">
        <f t="shared" si="19"/>
        <v>0</v>
      </c>
      <c r="Q421" s="81" t="str">
        <f t="shared" si="18"/>
        <v/>
      </c>
    </row>
    <row r="422" spans="1:17" ht="15" customHeight="1" x14ac:dyDescent="0.35">
      <c r="A422" s="96">
        <v>418</v>
      </c>
      <c r="B422" s="96" t="s">
        <v>589</v>
      </c>
      <c r="C422" s="96" t="s">
        <v>592</v>
      </c>
      <c r="D422" s="96">
        <v>0.14707200000000001</v>
      </c>
      <c r="E422" s="96">
        <v>98.578299999999999</v>
      </c>
      <c r="F422" s="96">
        <v>5.4732900000000004</v>
      </c>
      <c r="G422" s="96">
        <v>4.2845899999999999E-2</v>
      </c>
      <c r="J422" s="96">
        <v>123</v>
      </c>
      <c r="P422" s="121">
        <f t="shared" si="19"/>
        <v>0</v>
      </c>
      <c r="Q422" s="81" t="str">
        <f t="shared" si="18"/>
        <v/>
      </c>
    </row>
    <row r="423" spans="1:17" ht="15" customHeight="1" x14ac:dyDescent="0.35">
      <c r="A423" s="96">
        <v>419</v>
      </c>
      <c r="B423" s="96" t="s">
        <v>593</v>
      </c>
      <c r="C423" s="96" t="s">
        <v>594</v>
      </c>
      <c r="D423" s="96">
        <v>5.5352699999999998E-2</v>
      </c>
      <c r="E423" s="96">
        <v>38.822400000000002</v>
      </c>
      <c r="F423" s="96">
        <v>4.7376300000000002</v>
      </c>
      <c r="G423" s="96">
        <v>2.6560099999999999E-3</v>
      </c>
      <c r="J423" s="96">
        <v>124</v>
      </c>
      <c r="P423" s="121">
        <f t="shared" si="19"/>
        <v>0</v>
      </c>
      <c r="Q423" s="81" t="str">
        <f t="shared" si="18"/>
        <v/>
      </c>
    </row>
    <row r="424" spans="1:17" ht="15" customHeight="1" x14ac:dyDescent="0.35">
      <c r="A424" s="96">
        <v>420</v>
      </c>
      <c r="B424" s="96" t="s">
        <v>597</v>
      </c>
      <c r="C424" s="96" t="s">
        <v>598</v>
      </c>
      <c r="D424" s="96">
        <v>0.11219800000000001</v>
      </c>
      <c r="E424" s="96">
        <v>5.9684299999999997</v>
      </c>
      <c r="F424" s="96">
        <v>14.8546</v>
      </c>
      <c r="G424" s="96">
        <v>0</v>
      </c>
      <c r="J424" s="96">
        <v>125</v>
      </c>
      <c r="P424" s="121">
        <f t="shared" si="19"/>
        <v>0</v>
      </c>
      <c r="Q424" s="81" t="str">
        <f t="shared" si="18"/>
        <v/>
      </c>
    </row>
    <row r="425" spans="1:17" ht="15" customHeight="1" x14ac:dyDescent="0.35">
      <c r="A425" s="96">
        <v>421</v>
      </c>
      <c r="B425" s="96" t="s">
        <v>597</v>
      </c>
      <c r="C425" s="96" t="s">
        <v>599</v>
      </c>
      <c r="D425" s="96">
        <v>0.27601799999999999</v>
      </c>
      <c r="E425" s="96">
        <v>7.0207499999999996</v>
      </c>
      <c r="F425" s="96">
        <v>25.875499999999999</v>
      </c>
      <c r="G425" s="96">
        <v>0</v>
      </c>
      <c r="J425" s="96">
        <v>125</v>
      </c>
      <c r="P425" s="121">
        <f t="shared" si="19"/>
        <v>0</v>
      </c>
      <c r="Q425" s="81" t="str">
        <f t="shared" si="18"/>
        <v/>
      </c>
    </row>
    <row r="426" spans="1:17" ht="15" customHeight="1" x14ac:dyDescent="0.35">
      <c r="A426" s="96">
        <v>422</v>
      </c>
      <c r="B426" s="96" t="s">
        <v>597</v>
      </c>
      <c r="C426" s="96" t="s">
        <v>600</v>
      </c>
      <c r="D426" s="96">
        <v>0.13134999999999999</v>
      </c>
      <c r="E426" s="96">
        <v>6.2628700000000004</v>
      </c>
      <c r="F426" s="96">
        <v>15.563000000000001</v>
      </c>
      <c r="G426" s="96">
        <v>0</v>
      </c>
      <c r="J426" s="96">
        <v>125</v>
      </c>
      <c r="P426" s="121">
        <f t="shared" si="19"/>
        <v>0</v>
      </c>
      <c r="Q426" s="81" t="str">
        <f t="shared" si="18"/>
        <v/>
      </c>
    </row>
    <row r="427" spans="1:17" ht="15" customHeight="1" x14ac:dyDescent="0.35">
      <c r="A427" s="96">
        <v>423</v>
      </c>
      <c r="B427" s="96" t="s">
        <v>597</v>
      </c>
      <c r="C427" s="96" t="s">
        <v>601</v>
      </c>
      <c r="D427" s="96">
        <v>3.96899E-2</v>
      </c>
      <c r="E427" s="96">
        <v>4.7856399999999999</v>
      </c>
      <c r="F427" s="96">
        <v>8.2153500000000008</v>
      </c>
      <c r="G427" s="96">
        <v>0</v>
      </c>
      <c r="J427" s="96">
        <v>125</v>
      </c>
      <c r="P427" s="121">
        <f t="shared" si="19"/>
        <v>0</v>
      </c>
      <c r="Q427" s="81" t="str">
        <f t="shared" si="18"/>
        <v/>
      </c>
    </row>
    <row r="428" spans="1:17" ht="15" customHeight="1" x14ac:dyDescent="0.35">
      <c r="A428" s="96">
        <v>424</v>
      </c>
      <c r="B428" s="96" t="s">
        <v>597</v>
      </c>
      <c r="C428" s="96" t="s">
        <v>602</v>
      </c>
      <c r="D428" s="96">
        <v>2.87461E-2</v>
      </c>
      <c r="E428" s="96">
        <v>3.4339900000000001</v>
      </c>
      <c r="F428" s="96">
        <v>6.0249800000000002</v>
      </c>
      <c r="G428" s="96">
        <v>0</v>
      </c>
      <c r="J428" s="96">
        <v>125</v>
      </c>
      <c r="P428" s="121">
        <f t="shared" si="19"/>
        <v>0</v>
      </c>
      <c r="Q428" s="81" t="str">
        <f t="shared" si="18"/>
        <v/>
      </c>
    </row>
    <row r="429" spans="1:17" ht="15" customHeight="1" x14ac:dyDescent="0.35">
      <c r="A429" s="96">
        <v>425</v>
      </c>
      <c r="B429" s="96" t="s">
        <v>603</v>
      </c>
      <c r="C429" s="96" t="s">
        <v>604</v>
      </c>
      <c r="D429" s="96">
        <v>9.5501600000000006E-2</v>
      </c>
      <c r="E429" s="96">
        <v>4.8978799999999998</v>
      </c>
      <c r="F429" s="96">
        <v>10.2864</v>
      </c>
      <c r="G429" s="96">
        <v>0</v>
      </c>
      <c r="J429" s="96">
        <v>126</v>
      </c>
      <c r="P429" s="121">
        <f t="shared" si="19"/>
        <v>0</v>
      </c>
      <c r="Q429" s="81" t="str">
        <f t="shared" si="18"/>
        <v/>
      </c>
    </row>
    <row r="430" spans="1:17" ht="15" customHeight="1" x14ac:dyDescent="0.35">
      <c r="A430" s="96">
        <v>426</v>
      </c>
      <c r="B430" s="96" t="s">
        <v>605</v>
      </c>
      <c r="C430" s="96" t="s">
        <v>606</v>
      </c>
      <c r="D430" s="96">
        <v>0.20363500000000001</v>
      </c>
      <c r="E430" s="96">
        <v>21.5168</v>
      </c>
      <c r="F430" s="96">
        <v>16.184799999999999</v>
      </c>
      <c r="G430" s="96">
        <v>3.57501E-2</v>
      </c>
      <c r="J430" s="96">
        <v>127</v>
      </c>
      <c r="P430" s="121">
        <f t="shared" si="19"/>
        <v>0</v>
      </c>
      <c r="Q430" s="81" t="str">
        <f t="shared" si="18"/>
        <v/>
      </c>
    </row>
    <row r="431" spans="1:17" ht="15" customHeight="1" x14ac:dyDescent="0.35">
      <c r="A431" s="96">
        <v>427</v>
      </c>
      <c r="B431" s="96" t="s">
        <v>605</v>
      </c>
      <c r="C431" s="96" t="s">
        <v>607</v>
      </c>
      <c r="D431" s="96">
        <v>0.26822400000000002</v>
      </c>
      <c r="E431" s="96">
        <v>27.271000000000001</v>
      </c>
      <c r="F431" s="96">
        <v>16.3551</v>
      </c>
      <c r="G431" s="96">
        <v>0</v>
      </c>
      <c r="J431" s="96">
        <v>127</v>
      </c>
      <c r="P431" s="121">
        <f t="shared" si="19"/>
        <v>0</v>
      </c>
      <c r="Q431" s="81" t="str">
        <f t="shared" si="18"/>
        <v/>
      </c>
    </row>
    <row r="432" spans="1:17" ht="15" customHeight="1" x14ac:dyDescent="0.35">
      <c r="A432" s="96">
        <v>428</v>
      </c>
      <c r="B432" s="96" t="s">
        <v>605</v>
      </c>
      <c r="C432" s="96" t="s">
        <v>608</v>
      </c>
      <c r="D432" s="96">
        <v>7.7991099999999994E-2</v>
      </c>
      <c r="E432" s="96">
        <v>12.040100000000001</v>
      </c>
      <c r="F432" s="96">
        <v>3.08317</v>
      </c>
      <c r="G432" s="96">
        <v>6.2727900000000003E-3</v>
      </c>
      <c r="J432" s="96">
        <v>127</v>
      </c>
      <c r="P432" s="121">
        <f t="shared" si="19"/>
        <v>0</v>
      </c>
      <c r="Q432" s="81" t="str">
        <f t="shared" si="18"/>
        <v/>
      </c>
    </row>
    <row r="433" spans="1:17" ht="15" customHeight="1" x14ac:dyDescent="0.35">
      <c r="A433" s="96">
        <v>429</v>
      </c>
      <c r="B433" s="96" t="s">
        <v>609</v>
      </c>
      <c r="C433" s="96" t="s">
        <v>610</v>
      </c>
      <c r="D433" s="96">
        <v>0.124391</v>
      </c>
      <c r="E433" s="96">
        <v>20.290500000000002</v>
      </c>
      <c r="F433" s="96">
        <v>9.4782499999999992</v>
      </c>
      <c r="G433" s="96">
        <v>2.0828099999999999E-2</v>
      </c>
      <c r="J433" s="96">
        <v>128</v>
      </c>
      <c r="P433" s="121">
        <f t="shared" si="19"/>
        <v>0</v>
      </c>
      <c r="Q433" s="81" t="str">
        <f t="shared" si="18"/>
        <v/>
      </c>
    </row>
    <row r="434" spans="1:17" ht="15" customHeight="1" x14ac:dyDescent="0.35">
      <c r="A434" s="96">
        <v>430</v>
      </c>
      <c r="B434" s="96" t="s">
        <v>611</v>
      </c>
      <c r="C434" s="96" t="s">
        <v>612</v>
      </c>
      <c r="D434" s="96">
        <v>8.2584599999999994E-2</v>
      </c>
      <c r="E434" s="96">
        <v>51.471699999999998</v>
      </c>
      <c r="F434" s="96">
        <v>6.0550699999999997</v>
      </c>
      <c r="G434" s="96">
        <v>3.4131299999999999E-4</v>
      </c>
      <c r="J434" s="96">
        <v>129</v>
      </c>
      <c r="P434" s="121">
        <f t="shared" si="19"/>
        <v>0</v>
      </c>
      <c r="Q434" s="81" t="str">
        <f t="shared" si="18"/>
        <v/>
      </c>
    </row>
    <row r="435" spans="1:17" ht="15" customHeight="1" x14ac:dyDescent="0.35">
      <c r="A435" s="96">
        <v>431</v>
      </c>
      <c r="B435" s="96" t="s">
        <v>611</v>
      </c>
      <c r="C435" s="96" t="s">
        <v>613</v>
      </c>
      <c r="D435" s="96">
        <v>3.3000099999999997E-2</v>
      </c>
      <c r="E435" s="96">
        <v>0</v>
      </c>
      <c r="F435" s="96">
        <v>0</v>
      </c>
      <c r="G435" s="96">
        <v>0</v>
      </c>
      <c r="J435" s="96">
        <v>129</v>
      </c>
      <c r="P435" s="121">
        <f t="shared" si="19"/>
        <v>0</v>
      </c>
      <c r="Q435" s="81" t="str">
        <f t="shared" si="18"/>
        <v/>
      </c>
    </row>
    <row r="436" spans="1:17" ht="15" customHeight="1" x14ac:dyDescent="0.35">
      <c r="A436" s="96">
        <v>432</v>
      </c>
      <c r="B436" s="96" t="s">
        <v>611</v>
      </c>
      <c r="C436" s="96" t="s">
        <v>614</v>
      </c>
      <c r="D436" s="96">
        <v>0.13158800000000001</v>
      </c>
      <c r="E436" s="96">
        <v>5.79148</v>
      </c>
      <c r="F436" s="96">
        <v>5.1885700000000003</v>
      </c>
      <c r="G436" s="96">
        <v>2.35111E-3</v>
      </c>
      <c r="J436" s="96">
        <v>129</v>
      </c>
      <c r="P436" s="121">
        <f t="shared" si="19"/>
        <v>0</v>
      </c>
      <c r="Q436" s="81" t="str">
        <f t="shared" si="18"/>
        <v/>
      </c>
    </row>
    <row r="437" spans="1:17" ht="15" customHeight="1" x14ac:dyDescent="0.35">
      <c r="A437" s="96">
        <v>433</v>
      </c>
      <c r="B437" s="96" t="s">
        <v>615</v>
      </c>
      <c r="C437" s="96" t="s">
        <v>616</v>
      </c>
      <c r="D437" s="96">
        <v>5.6916000000000001E-2</v>
      </c>
      <c r="E437" s="96">
        <v>5.2885499999999999</v>
      </c>
      <c r="F437" s="96">
        <v>8.9137400000000007</v>
      </c>
      <c r="G437" s="96">
        <v>5.2124099999999998E-4</v>
      </c>
      <c r="J437" s="96">
        <v>130</v>
      </c>
      <c r="P437" s="121">
        <f t="shared" si="19"/>
        <v>0</v>
      </c>
      <c r="Q437" s="81" t="str">
        <f t="shared" si="18"/>
        <v/>
      </c>
    </row>
    <row r="438" spans="1:17" ht="15" customHeight="1" x14ac:dyDescent="0.35">
      <c r="A438" s="96">
        <v>434</v>
      </c>
      <c r="B438" s="96" t="s">
        <v>617</v>
      </c>
      <c r="C438" s="96" t="s">
        <v>618</v>
      </c>
      <c r="D438" s="96">
        <v>0.111444</v>
      </c>
      <c r="E438" s="96">
        <v>17.6264</v>
      </c>
      <c r="F438" s="96">
        <v>8.3094199999999994</v>
      </c>
      <c r="G438" s="96">
        <v>1.9312800000000001E-2</v>
      </c>
      <c r="J438" s="96">
        <v>131</v>
      </c>
      <c r="P438" s="121">
        <f t="shared" si="19"/>
        <v>0</v>
      </c>
      <c r="Q438" s="81" t="str">
        <f t="shared" si="18"/>
        <v/>
      </c>
    </row>
    <row r="439" spans="1:17" ht="15" customHeight="1" x14ac:dyDescent="0.35">
      <c r="A439" s="96">
        <v>435</v>
      </c>
      <c r="B439" s="96" t="s">
        <v>621</v>
      </c>
      <c r="C439" s="96" t="s">
        <v>622</v>
      </c>
      <c r="D439" s="96">
        <v>4.9559199999999998E-2</v>
      </c>
      <c r="E439" s="96">
        <v>5.9452199999999999</v>
      </c>
      <c r="F439" s="96">
        <v>8.8095599999999994</v>
      </c>
      <c r="G439" s="96">
        <v>3.1089099999999999E-3</v>
      </c>
      <c r="J439" s="96">
        <v>132</v>
      </c>
      <c r="P439" s="121">
        <f t="shared" si="19"/>
        <v>0</v>
      </c>
      <c r="Q439" s="81" t="str">
        <f t="shared" si="18"/>
        <v/>
      </c>
    </row>
    <row r="440" spans="1:17" ht="15" customHeight="1" x14ac:dyDescent="0.35">
      <c r="A440" s="96">
        <v>436</v>
      </c>
      <c r="B440" s="96" t="s">
        <v>621</v>
      </c>
      <c r="C440" s="96" t="s">
        <v>623</v>
      </c>
      <c r="D440" s="96">
        <v>3.2333899999999999E-2</v>
      </c>
      <c r="E440" s="96">
        <v>4.0193099999999999</v>
      </c>
      <c r="F440" s="96">
        <v>7.0991900000000001</v>
      </c>
      <c r="G440" s="96">
        <v>0</v>
      </c>
      <c r="J440" s="96">
        <v>132</v>
      </c>
      <c r="P440" s="121">
        <f t="shared" si="19"/>
        <v>0</v>
      </c>
      <c r="Q440" s="81" t="str">
        <f t="shared" si="18"/>
        <v/>
      </c>
    </row>
    <row r="441" spans="1:17" ht="15" customHeight="1" x14ac:dyDescent="0.35">
      <c r="A441" s="96">
        <v>437</v>
      </c>
      <c r="B441" s="96" t="s">
        <v>621</v>
      </c>
      <c r="C441" s="96" t="s">
        <v>624</v>
      </c>
      <c r="D441" s="96">
        <v>1.0878199999999999E-2</v>
      </c>
      <c r="E441" s="96">
        <v>2.06745</v>
      </c>
      <c r="F441" s="96">
        <v>1.24515</v>
      </c>
      <c r="G441" s="96">
        <v>4.3125400000000001E-3</v>
      </c>
      <c r="J441" s="96">
        <v>132</v>
      </c>
      <c r="P441" s="121">
        <f t="shared" si="19"/>
        <v>0</v>
      </c>
      <c r="Q441" s="81" t="str">
        <f t="shared" si="18"/>
        <v/>
      </c>
    </row>
    <row r="442" spans="1:17" ht="15" customHeight="1" x14ac:dyDescent="0.35">
      <c r="A442" s="96">
        <v>438</v>
      </c>
      <c r="B442" s="96" t="s">
        <v>621</v>
      </c>
      <c r="C442" s="96" t="s">
        <v>625</v>
      </c>
      <c r="D442" s="96">
        <v>0.21132500000000001</v>
      </c>
      <c r="E442" s="96">
        <v>12.053800000000001</v>
      </c>
      <c r="F442" s="96">
        <v>24.5731</v>
      </c>
      <c r="G442" s="96">
        <v>1.07432E-2</v>
      </c>
      <c r="J442" s="96">
        <v>132</v>
      </c>
      <c r="P442" s="121">
        <f t="shared" si="19"/>
        <v>0</v>
      </c>
      <c r="Q442" s="81" t="str">
        <f t="shared" si="18"/>
        <v/>
      </c>
    </row>
    <row r="443" spans="1:17" ht="15" customHeight="1" x14ac:dyDescent="0.35">
      <c r="A443" s="96">
        <v>439</v>
      </c>
      <c r="B443" s="96" t="s">
        <v>621</v>
      </c>
      <c r="C443" s="96" t="s">
        <v>626</v>
      </c>
      <c r="D443" s="96">
        <v>0.24393400000000001</v>
      </c>
      <c r="E443" s="96">
        <v>77.306299999999993</v>
      </c>
      <c r="F443" s="96">
        <v>13.525600000000001</v>
      </c>
      <c r="G443" s="96">
        <v>4.4896100000000001E-2</v>
      </c>
      <c r="J443" s="96">
        <v>132</v>
      </c>
      <c r="P443" s="121">
        <f t="shared" si="19"/>
        <v>0</v>
      </c>
      <c r="Q443" s="81" t="str">
        <f t="shared" si="18"/>
        <v/>
      </c>
    </row>
    <row r="444" spans="1:17" ht="15" customHeight="1" x14ac:dyDescent="0.35">
      <c r="A444" s="96">
        <v>440</v>
      </c>
      <c r="B444" s="96" t="s">
        <v>621</v>
      </c>
      <c r="C444" s="96" t="s">
        <v>627</v>
      </c>
      <c r="D444" s="96">
        <v>0.15060100000000001</v>
      </c>
      <c r="E444" s="96">
        <v>50.887599999999999</v>
      </c>
      <c r="F444" s="96">
        <v>9.7800100000000008</v>
      </c>
      <c r="G444" s="96">
        <v>1.78852E-3</v>
      </c>
      <c r="J444" s="96">
        <v>132</v>
      </c>
      <c r="P444" s="121">
        <f t="shared" si="19"/>
        <v>0</v>
      </c>
      <c r="Q444" s="81" t="str">
        <f t="shared" si="18"/>
        <v/>
      </c>
    </row>
  </sheetData>
  <autoFilter ref="B4:I4" xr:uid="{3321BFE9-D7AA-41D3-B229-603B4370C5AA}"/>
  <conditionalFormatting sqref="C445:C1048576">
    <cfRule type="duplicateValues" dxfId="6" priority="4"/>
  </conditionalFormatting>
  <conditionalFormatting sqref="C4:C444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D6CC1-F717-438C-873D-46E36F409556}">
  <sheetPr>
    <tabColor rgb="FF00B050"/>
  </sheetPr>
  <dimension ref="A1:H445"/>
  <sheetViews>
    <sheetView workbookViewId="0">
      <pane xSplit="2" ySplit="1" topLeftCell="C380" activePane="bottomRight" state="frozen"/>
      <selection pane="topRight" activeCell="C1" sqref="C1"/>
      <selection pane="bottomLeft" activeCell="A2" sqref="A2"/>
      <selection pane="bottomRight" activeCell="A384" sqref="A384"/>
    </sheetView>
  </sheetViews>
  <sheetFormatPr defaultColWidth="8.7265625" defaultRowHeight="14.5" x14ac:dyDescent="0.35"/>
  <cols>
    <col min="1" max="1" width="24.453125" style="86" customWidth="1"/>
    <col min="2" max="2" width="48.54296875" style="86" customWidth="1"/>
    <col min="3" max="3" width="22" style="86" customWidth="1"/>
    <col min="4" max="16384" width="8.7265625" style="86"/>
  </cols>
  <sheetData>
    <row r="1" spans="1:8" s="120" customFormat="1" ht="159.5" x14ac:dyDescent="0.35">
      <c r="A1" s="81" t="s">
        <v>776</v>
      </c>
      <c r="B1" s="81" t="s">
        <v>1</v>
      </c>
      <c r="C1" s="122" t="s">
        <v>894</v>
      </c>
      <c r="D1" s="122" t="s">
        <v>809</v>
      </c>
      <c r="E1" s="122" t="s">
        <v>895</v>
      </c>
      <c r="F1" s="122" t="s">
        <v>896</v>
      </c>
      <c r="G1" s="122"/>
      <c r="H1" s="122" t="s">
        <v>897</v>
      </c>
    </row>
    <row r="2" spans="1:8" x14ac:dyDescent="0.35">
      <c r="A2" s="96" t="s">
        <v>3</v>
      </c>
      <c r="B2" s="96" t="s">
        <v>4</v>
      </c>
      <c r="C2" s="86" t="s">
        <v>1013</v>
      </c>
      <c r="D2" s="86" t="s">
        <v>781</v>
      </c>
      <c r="E2" s="86" t="s">
        <v>781</v>
      </c>
      <c r="F2" s="86" t="s">
        <v>781</v>
      </c>
      <c r="H2" s="96" t="s">
        <v>3</v>
      </c>
    </row>
    <row r="3" spans="1:8" x14ac:dyDescent="0.35">
      <c r="A3" s="96" t="s">
        <v>3</v>
      </c>
      <c r="B3" s="96" t="s">
        <v>7</v>
      </c>
      <c r="C3" s="86" t="s">
        <v>1013</v>
      </c>
      <c r="D3" s="86" t="s">
        <v>781</v>
      </c>
      <c r="E3" s="86" t="s">
        <v>781</v>
      </c>
      <c r="F3" s="86" t="s">
        <v>781</v>
      </c>
      <c r="H3" s="96" t="s">
        <v>3</v>
      </c>
    </row>
    <row r="4" spans="1:8" x14ac:dyDescent="0.35">
      <c r="A4" s="96" t="s">
        <v>3</v>
      </c>
      <c r="B4" s="96" t="s">
        <v>8</v>
      </c>
      <c r="C4" s="86" t="s">
        <v>1013</v>
      </c>
      <c r="D4" s="86" t="s">
        <v>781</v>
      </c>
      <c r="E4" s="86" t="s">
        <v>781</v>
      </c>
      <c r="F4" s="86" t="s">
        <v>781</v>
      </c>
      <c r="H4" s="96" t="s">
        <v>3</v>
      </c>
    </row>
    <row r="5" spans="1:8" x14ac:dyDescent="0.35">
      <c r="A5" s="96" t="s">
        <v>3</v>
      </c>
      <c r="B5" s="96" t="s">
        <v>9</v>
      </c>
      <c r="C5" s="86" t="s">
        <v>1013</v>
      </c>
      <c r="D5" s="86" t="s">
        <v>781</v>
      </c>
      <c r="E5" s="86" t="s">
        <v>781</v>
      </c>
      <c r="F5" s="86" t="s">
        <v>781</v>
      </c>
      <c r="H5" s="96" t="s">
        <v>3</v>
      </c>
    </row>
    <row r="6" spans="1:8" x14ac:dyDescent="0.35">
      <c r="A6" s="96" t="s">
        <v>3</v>
      </c>
      <c r="B6" s="96" t="s">
        <v>10</v>
      </c>
      <c r="C6" s="86" t="s">
        <v>1013</v>
      </c>
      <c r="D6" s="86" t="s">
        <v>781</v>
      </c>
      <c r="E6" s="86" t="s">
        <v>781</v>
      </c>
      <c r="F6" s="86" t="s">
        <v>781</v>
      </c>
      <c r="H6" s="96" t="s">
        <v>3</v>
      </c>
    </row>
    <row r="7" spans="1:8" x14ac:dyDescent="0.35">
      <c r="A7" s="96" t="s">
        <v>3</v>
      </c>
      <c r="B7" s="96" t="s">
        <v>11</v>
      </c>
      <c r="C7" s="86" t="s">
        <v>1013</v>
      </c>
      <c r="D7" s="86" t="s">
        <v>781</v>
      </c>
      <c r="E7" s="86" t="s">
        <v>781</v>
      </c>
      <c r="F7" s="86" t="s">
        <v>781</v>
      </c>
      <c r="H7" s="96" t="s">
        <v>3</v>
      </c>
    </row>
    <row r="8" spans="1:8" x14ac:dyDescent="0.35">
      <c r="A8" s="96" t="s">
        <v>3</v>
      </c>
      <c r="B8" s="96" t="s">
        <v>12</v>
      </c>
      <c r="C8" s="86" t="s">
        <v>1013</v>
      </c>
      <c r="D8" s="86" t="s">
        <v>781</v>
      </c>
      <c r="E8" s="86" t="s">
        <v>781</v>
      </c>
      <c r="F8" s="86" t="s">
        <v>781</v>
      </c>
      <c r="H8" s="96" t="s">
        <v>3</v>
      </c>
    </row>
    <row r="9" spans="1:8" x14ac:dyDescent="0.35">
      <c r="A9" s="96" t="s">
        <v>3</v>
      </c>
      <c r="B9" s="96" t="s">
        <v>13</v>
      </c>
      <c r="C9" s="86" t="s">
        <v>1013</v>
      </c>
      <c r="D9" s="86" t="s">
        <v>781</v>
      </c>
      <c r="E9" s="86" t="s">
        <v>781</v>
      </c>
      <c r="F9" s="86" t="s">
        <v>781</v>
      </c>
      <c r="H9" s="96" t="s">
        <v>3</v>
      </c>
    </row>
    <row r="10" spans="1:8" x14ac:dyDescent="0.35">
      <c r="A10" s="96" t="s">
        <v>3</v>
      </c>
      <c r="B10" s="96" t="s">
        <v>14</v>
      </c>
      <c r="C10" s="86" t="s">
        <v>1013</v>
      </c>
      <c r="D10" s="86" t="s">
        <v>781</v>
      </c>
      <c r="E10" s="86" t="s">
        <v>781</v>
      </c>
      <c r="F10" s="86" t="s">
        <v>781</v>
      </c>
      <c r="H10" s="96" t="s">
        <v>3</v>
      </c>
    </row>
    <row r="11" spans="1:8" x14ac:dyDescent="0.35">
      <c r="A11" s="96" t="s">
        <v>16</v>
      </c>
      <c r="B11" s="96" t="s">
        <v>17</v>
      </c>
      <c r="C11" s="86" t="s">
        <v>1013</v>
      </c>
      <c r="D11" s="86" t="s">
        <v>781</v>
      </c>
      <c r="E11" s="86" t="s">
        <v>781</v>
      </c>
      <c r="F11" s="86" t="s">
        <v>781</v>
      </c>
      <c r="H11" s="96" t="s">
        <v>16</v>
      </c>
    </row>
    <row r="12" spans="1:8" x14ac:dyDescent="0.35">
      <c r="A12" s="96" t="s">
        <v>16</v>
      </c>
      <c r="B12" s="96" t="s">
        <v>18</v>
      </c>
      <c r="C12" s="86" t="s">
        <v>1013</v>
      </c>
      <c r="D12" s="86" t="s">
        <v>781</v>
      </c>
      <c r="E12" s="86" t="s">
        <v>781</v>
      </c>
      <c r="F12" s="86" t="s">
        <v>781</v>
      </c>
      <c r="H12" s="96" t="s">
        <v>16</v>
      </c>
    </row>
    <row r="13" spans="1:8" x14ac:dyDescent="0.35">
      <c r="A13" s="96" t="s">
        <v>16</v>
      </c>
      <c r="B13" s="96" t="s">
        <v>19</v>
      </c>
      <c r="C13" s="86" t="s">
        <v>1013</v>
      </c>
      <c r="D13" s="86" t="s">
        <v>781</v>
      </c>
      <c r="E13" s="86" t="s">
        <v>781</v>
      </c>
      <c r="F13" s="86" t="s">
        <v>781</v>
      </c>
      <c r="H13" s="96" t="s">
        <v>16</v>
      </c>
    </row>
    <row r="14" spans="1:8" x14ac:dyDescent="0.35">
      <c r="A14" s="96" t="s">
        <v>16</v>
      </c>
      <c r="B14" s="96" t="s">
        <v>20</v>
      </c>
      <c r="C14" s="86" t="s">
        <v>1013</v>
      </c>
      <c r="D14" s="86" t="s">
        <v>781</v>
      </c>
      <c r="E14" s="86" t="s">
        <v>781</v>
      </c>
      <c r="F14" s="86" t="s">
        <v>781</v>
      </c>
      <c r="H14" s="96" t="s">
        <v>16</v>
      </c>
    </row>
    <row r="15" spans="1:8" x14ac:dyDescent="0.35">
      <c r="A15" s="96" t="s">
        <v>16</v>
      </c>
      <c r="B15" s="96" t="s">
        <v>21</v>
      </c>
      <c r="C15" s="86" t="s">
        <v>1013</v>
      </c>
      <c r="D15" s="86" t="s">
        <v>781</v>
      </c>
      <c r="E15" s="86" t="s">
        <v>781</v>
      </c>
      <c r="F15" s="86" t="s">
        <v>781</v>
      </c>
      <c r="H15" s="96" t="s">
        <v>16</v>
      </c>
    </row>
    <row r="16" spans="1:8" x14ac:dyDescent="0.35">
      <c r="A16" s="96" t="s">
        <v>16</v>
      </c>
      <c r="B16" s="96" t="s">
        <v>22</v>
      </c>
      <c r="C16" s="86" t="s">
        <v>1013</v>
      </c>
      <c r="D16" s="86" t="s">
        <v>781</v>
      </c>
      <c r="E16" s="86" t="s">
        <v>781</v>
      </c>
      <c r="F16" s="86" t="s">
        <v>781</v>
      </c>
      <c r="H16" s="96" t="s">
        <v>16</v>
      </c>
    </row>
    <row r="17" spans="1:8" x14ac:dyDescent="0.35">
      <c r="A17" s="96" t="s">
        <v>16</v>
      </c>
      <c r="B17" s="96" t="s">
        <v>23</v>
      </c>
      <c r="C17" s="86" t="s">
        <v>1013</v>
      </c>
      <c r="D17" s="86" t="s">
        <v>781</v>
      </c>
      <c r="E17" s="86" t="s">
        <v>781</v>
      </c>
      <c r="F17" s="86" t="s">
        <v>781</v>
      </c>
      <c r="H17" s="96" t="s">
        <v>16</v>
      </c>
    </row>
    <row r="18" spans="1:8" x14ac:dyDescent="0.35">
      <c r="A18" s="96" t="s">
        <v>16</v>
      </c>
      <c r="B18" s="96" t="s">
        <v>24</v>
      </c>
      <c r="C18" s="86" t="s">
        <v>1013</v>
      </c>
      <c r="D18" s="86" t="s">
        <v>781</v>
      </c>
      <c r="E18" s="86" t="s">
        <v>781</v>
      </c>
      <c r="F18" s="86" t="s">
        <v>781</v>
      </c>
      <c r="H18" s="96" t="s">
        <v>16</v>
      </c>
    </row>
    <row r="19" spans="1:8" x14ac:dyDescent="0.35">
      <c r="A19" s="96" t="s">
        <v>16</v>
      </c>
      <c r="B19" s="96" t="s">
        <v>25</v>
      </c>
      <c r="C19" s="86" t="s">
        <v>1013</v>
      </c>
      <c r="D19" s="86" t="s">
        <v>781</v>
      </c>
      <c r="E19" s="86" t="s">
        <v>781</v>
      </c>
      <c r="F19" s="86" t="s">
        <v>781</v>
      </c>
      <c r="H19" s="96" t="s">
        <v>16</v>
      </c>
    </row>
    <row r="20" spans="1:8" x14ac:dyDescent="0.35">
      <c r="A20" s="96" t="s">
        <v>16</v>
      </c>
      <c r="B20" s="96" t="s">
        <v>26</v>
      </c>
      <c r="C20" s="86" t="s">
        <v>1013</v>
      </c>
      <c r="D20" s="86" t="s">
        <v>781</v>
      </c>
      <c r="E20" s="86" t="s">
        <v>781</v>
      </c>
      <c r="F20" s="86" t="s">
        <v>781</v>
      </c>
      <c r="H20" s="96" t="s">
        <v>16</v>
      </c>
    </row>
    <row r="21" spans="1:8" x14ac:dyDescent="0.35">
      <c r="A21" s="96" t="s">
        <v>27</v>
      </c>
      <c r="B21" s="96" t="s">
        <v>28</v>
      </c>
      <c r="C21" s="86" t="s">
        <v>1013</v>
      </c>
      <c r="D21" s="86" t="s">
        <v>781</v>
      </c>
      <c r="E21" s="86" t="s">
        <v>781</v>
      </c>
      <c r="F21" s="86" t="s">
        <v>781</v>
      </c>
      <c r="H21" s="96" t="s">
        <v>27</v>
      </c>
    </row>
    <row r="22" spans="1:8" x14ac:dyDescent="0.35">
      <c r="A22" s="96" t="s">
        <v>27</v>
      </c>
      <c r="B22" s="96" t="s">
        <v>29</v>
      </c>
      <c r="C22" s="86" t="s">
        <v>1013</v>
      </c>
      <c r="D22" s="86" t="s">
        <v>781</v>
      </c>
      <c r="E22" s="86" t="s">
        <v>781</v>
      </c>
      <c r="F22" s="86" t="s">
        <v>781</v>
      </c>
      <c r="H22" s="96" t="s">
        <v>27</v>
      </c>
    </row>
    <row r="23" spans="1:8" x14ac:dyDescent="0.35">
      <c r="A23" s="96" t="s">
        <v>27</v>
      </c>
      <c r="B23" s="96" t="s">
        <v>30</v>
      </c>
      <c r="C23" s="86" t="s">
        <v>1014</v>
      </c>
      <c r="D23" s="86">
        <v>0.5964553288569</v>
      </c>
      <c r="E23" s="86">
        <v>60.527999999999999</v>
      </c>
      <c r="F23" s="86" t="s">
        <v>781</v>
      </c>
      <c r="H23" s="96" t="s">
        <v>27</v>
      </c>
    </row>
    <row r="24" spans="1:8" x14ac:dyDescent="0.35">
      <c r="A24" s="96" t="s">
        <v>27</v>
      </c>
      <c r="B24" s="96" t="s">
        <v>31</v>
      </c>
      <c r="C24" s="86" t="s">
        <v>1013</v>
      </c>
      <c r="D24" s="86" t="s">
        <v>781</v>
      </c>
      <c r="E24" s="86" t="s">
        <v>781</v>
      </c>
      <c r="F24" s="86" t="s">
        <v>781</v>
      </c>
      <c r="H24" s="96" t="s">
        <v>27</v>
      </c>
    </row>
    <row r="25" spans="1:8" x14ac:dyDescent="0.35">
      <c r="A25" s="96" t="s">
        <v>27</v>
      </c>
      <c r="B25" s="96" t="s">
        <v>32</v>
      </c>
      <c r="C25" s="86" t="s">
        <v>1013</v>
      </c>
      <c r="D25" s="86" t="s">
        <v>781</v>
      </c>
      <c r="E25" s="86" t="s">
        <v>781</v>
      </c>
      <c r="F25" s="86" t="s">
        <v>781</v>
      </c>
      <c r="H25" s="96" t="s">
        <v>27</v>
      </c>
    </row>
    <row r="26" spans="1:8" x14ac:dyDescent="0.35">
      <c r="A26" s="96" t="s">
        <v>33</v>
      </c>
      <c r="B26" s="96" t="s">
        <v>34</v>
      </c>
      <c r="C26" s="86" t="s">
        <v>1013</v>
      </c>
      <c r="D26" s="86" t="s">
        <v>781</v>
      </c>
      <c r="E26" s="86" t="s">
        <v>781</v>
      </c>
      <c r="F26" s="86" t="s">
        <v>781</v>
      </c>
      <c r="H26" s="96" t="s">
        <v>33</v>
      </c>
    </row>
    <row r="27" spans="1:8" x14ac:dyDescent="0.35">
      <c r="A27" s="96" t="s">
        <v>35</v>
      </c>
      <c r="B27" s="96" t="s">
        <v>36</v>
      </c>
      <c r="C27" s="86" t="s">
        <v>1013</v>
      </c>
      <c r="D27" s="86" t="s">
        <v>781</v>
      </c>
      <c r="E27" s="86" t="s">
        <v>781</v>
      </c>
      <c r="F27" s="86" t="s">
        <v>781</v>
      </c>
      <c r="H27" s="96" t="s">
        <v>35</v>
      </c>
    </row>
    <row r="28" spans="1:8" x14ac:dyDescent="0.35">
      <c r="A28" s="96" t="s">
        <v>35</v>
      </c>
      <c r="B28" s="96" t="s">
        <v>38</v>
      </c>
      <c r="C28" s="86" t="s">
        <v>1013</v>
      </c>
      <c r="D28" s="86" t="s">
        <v>781</v>
      </c>
      <c r="E28" s="86" t="s">
        <v>781</v>
      </c>
      <c r="F28" s="86" t="s">
        <v>781</v>
      </c>
      <c r="H28" s="96" t="s">
        <v>35</v>
      </c>
    </row>
    <row r="29" spans="1:8" x14ac:dyDescent="0.35">
      <c r="A29" s="96" t="s">
        <v>35</v>
      </c>
      <c r="B29" s="96" t="s">
        <v>39</v>
      </c>
      <c r="C29" s="86" t="s">
        <v>1013</v>
      </c>
      <c r="D29" s="86" t="s">
        <v>781</v>
      </c>
      <c r="E29" s="86" t="s">
        <v>781</v>
      </c>
      <c r="F29" s="86" t="s">
        <v>781</v>
      </c>
      <c r="H29" s="96" t="s">
        <v>35</v>
      </c>
    </row>
    <row r="30" spans="1:8" x14ac:dyDescent="0.35">
      <c r="A30" s="96" t="s">
        <v>40</v>
      </c>
      <c r="B30" s="96" t="s">
        <v>41</v>
      </c>
      <c r="C30" s="86" t="s">
        <v>1013</v>
      </c>
      <c r="D30" s="86" t="s">
        <v>781</v>
      </c>
      <c r="E30" s="86" t="s">
        <v>781</v>
      </c>
      <c r="F30" s="86" t="s">
        <v>781</v>
      </c>
      <c r="H30" s="96" t="s">
        <v>40</v>
      </c>
    </row>
    <row r="31" spans="1:8" x14ac:dyDescent="0.35">
      <c r="A31" s="96" t="s">
        <v>42</v>
      </c>
      <c r="B31" s="96" t="s">
        <v>43</v>
      </c>
      <c r="C31" s="86" t="s">
        <v>1013</v>
      </c>
      <c r="D31" s="86" t="s">
        <v>781</v>
      </c>
      <c r="E31" s="86" t="s">
        <v>781</v>
      </c>
      <c r="F31" s="86" t="s">
        <v>781</v>
      </c>
      <c r="H31" s="96" t="s">
        <v>42</v>
      </c>
    </row>
    <row r="32" spans="1:8" x14ac:dyDescent="0.35">
      <c r="A32" s="96" t="s">
        <v>44</v>
      </c>
      <c r="B32" s="96" t="s">
        <v>45</v>
      </c>
      <c r="C32" s="86" t="s">
        <v>1013</v>
      </c>
      <c r="D32" s="86" t="s">
        <v>781</v>
      </c>
      <c r="E32" s="86" t="s">
        <v>781</v>
      </c>
      <c r="F32" s="86" t="s">
        <v>781</v>
      </c>
      <c r="H32" s="96" t="s">
        <v>44</v>
      </c>
    </row>
    <row r="33" spans="1:8" x14ac:dyDescent="0.35">
      <c r="A33" s="96" t="s">
        <v>46</v>
      </c>
      <c r="B33" s="96" t="s">
        <v>47</v>
      </c>
      <c r="C33" s="86" t="s">
        <v>1013</v>
      </c>
      <c r="D33" s="86" t="s">
        <v>781</v>
      </c>
      <c r="E33" s="86" t="s">
        <v>781</v>
      </c>
      <c r="F33" s="86" t="s">
        <v>781</v>
      </c>
      <c r="H33" s="96" t="s">
        <v>46</v>
      </c>
    </row>
    <row r="34" spans="1:8" x14ac:dyDescent="0.35">
      <c r="A34" s="96" t="s">
        <v>48</v>
      </c>
      <c r="B34" s="96" t="s">
        <v>49</v>
      </c>
      <c r="C34" s="86" t="s">
        <v>1014</v>
      </c>
      <c r="D34" s="86">
        <v>0.58139607792207781</v>
      </c>
      <c r="E34" s="86">
        <v>62.44</v>
      </c>
      <c r="F34" s="86" t="s">
        <v>781</v>
      </c>
      <c r="H34" s="96" t="s">
        <v>48</v>
      </c>
    </row>
    <row r="35" spans="1:8" x14ac:dyDescent="0.35">
      <c r="A35" s="96" t="s">
        <v>50</v>
      </c>
      <c r="B35" s="96" t="s">
        <v>51</v>
      </c>
      <c r="C35" s="86" t="s">
        <v>1013</v>
      </c>
      <c r="D35" s="86" t="s">
        <v>781</v>
      </c>
      <c r="E35" s="86" t="s">
        <v>781</v>
      </c>
      <c r="F35" s="86" t="s">
        <v>781</v>
      </c>
      <c r="H35" s="96" t="s">
        <v>50</v>
      </c>
    </row>
    <row r="36" spans="1:8" x14ac:dyDescent="0.35">
      <c r="A36" s="96" t="s">
        <v>50</v>
      </c>
      <c r="B36" s="96" t="s">
        <v>52</v>
      </c>
      <c r="C36" s="86" t="s">
        <v>1014</v>
      </c>
      <c r="D36" s="86">
        <v>0.52456682050711745</v>
      </c>
      <c r="E36" s="86">
        <v>35.04</v>
      </c>
      <c r="F36" s="86" t="s">
        <v>781</v>
      </c>
      <c r="H36" s="96" t="s">
        <v>50</v>
      </c>
    </row>
    <row r="37" spans="1:8" x14ac:dyDescent="0.35">
      <c r="A37" s="96" t="s">
        <v>50</v>
      </c>
      <c r="B37" s="96" t="s">
        <v>53</v>
      </c>
      <c r="C37" s="86" t="s">
        <v>1013</v>
      </c>
      <c r="D37" s="86" t="s">
        <v>781</v>
      </c>
      <c r="E37" s="86" t="s">
        <v>781</v>
      </c>
      <c r="F37" s="86" t="s">
        <v>781</v>
      </c>
      <c r="H37" s="96" t="s">
        <v>50</v>
      </c>
    </row>
    <row r="38" spans="1:8" x14ac:dyDescent="0.35">
      <c r="A38" s="96" t="s">
        <v>50</v>
      </c>
      <c r="B38" s="96" t="s">
        <v>54</v>
      </c>
      <c r="C38" s="86" t="s">
        <v>1013</v>
      </c>
      <c r="D38" s="86" t="s">
        <v>781</v>
      </c>
      <c r="E38" s="86" t="s">
        <v>781</v>
      </c>
      <c r="F38" s="86" t="s">
        <v>781</v>
      </c>
      <c r="H38" s="96" t="s">
        <v>50</v>
      </c>
    </row>
    <row r="39" spans="1:8" x14ac:dyDescent="0.35">
      <c r="A39" s="96" t="s">
        <v>55</v>
      </c>
      <c r="B39" s="96" t="s">
        <v>56</v>
      </c>
      <c r="C39" s="86" t="s">
        <v>1013</v>
      </c>
      <c r="D39" s="86" t="s">
        <v>781</v>
      </c>
      <c r="E39" s="86" t="s">
        <v>781</v>
      </c>
      <c r="F39" s="86" t="s">
        <v>781</v>
      </c>
      <c r="H39" s="96" t="s">
        <v>55</v>
      </c>
    </row>
    <row r="40" spans="1:8" x14ac:dyDescent="0.35">
      <c r="A40" s="96" t="s">
        <v>55</v>
      </c>
      <c r="B40" s="96" t="s">
        <v>57</v>
      </c>
      <c r="C40" s="86" t="s">
        <v>1013</v>
      </c>
      <c r="D40" s="86" t="s">
        <v>781</v>
      </c>
      <c r="E40" s="86" t="s">
        <v>781</v>
      </c>
      <c r="F40" s="86" t="s">
        <v>781</v>
      </c>
      <c r="H40" s="96" t="s">
        <v>55</v>
      </c>
    </row>
    <row r="41" spans="1:8" x14ac:dyDescent="0.35">
      <c r="A41" s="96" t="s">
        <v>58</v>
      </c>
      <c r="B41" s="96" t="s">
        <v>59</v>
      </c>
      <c r="C41" s="86" t="s">
        <v>1014</v>
      </c>
      <c r="D41" s="86">
        <v>0.62631519135626024</v>
      </c>
      <c r="E41" s="86">
        <v>35.229999999999997</v>
      </c>
      <c r="F41" s="86" t="s">
        <v>781</v>
      </c>
      <c r="H41" s="96" t="s">
        <v>58</v>
      </c>
    </row>
    <row r="42" spans="1:8" x14ac:dyDescent="0.35">
      <c r="A42" s="96" t="s">
        <v>58</v>
      </c>
      <c r="B42" s="96" t="s">
        <v>60</v>
      </c>
      <c r="C42" s="86" t="s">
        <v>1013</v>
      </c>
      <c r="D42" s="86" t="s">
        <v>781</v>
      </c>
      <c r="E42" s="86" t="s">
        <v>781</v>
      </c>
      <c r="F42" s="86" t="s">
        <v>781</v>
      </c>
      <c r="H42" s="96" t="s">
        <v>58</v>
      </c>
    </row>
    <row r="43" spans="1:8" x14ac:dyDescent="0.35">
      <c r="A43" s="96" t="s">
        <v>58</v>
      </c>
      <c r="B43" s="96" t="s">
        <v>61</v>
      </c>
      <c r="C43" s="86" t="s">
        <v>1013</v>
      </c>
      <c r="D43" s="86" t="s">
        <v>781</v>
      </c>
      <c r="E43" s="86" t="s">
        <v>781</v>
      </c>
      <c r="F43" s="86" t="s">
        <v>781</v>
      </c>
      <c r="H43" s="96" t="s">
        <v>58</v>
      </c>
    </row>
    <row r="44" spans="1:8" x14ac:dyDescent="0.35">
      <c r="A44" s="96" t="s">
        <v>62</v>
      </c>
      <c r="B44" s="96" t="s">
        <v>63</v>
      </c>
      <c r="C44" s="86" t="s">
        <v>1014</v>
      </c>
      <c r="D44" s="86">
        <v>0.47749135198956011</v>
      </c>
      <c r="E44" s="86">
        <v>240.56</v>
      </c>
      <c r="F44" s="86">
        <v>2.7250000000000001</v>
      </c>
      <c r="H44" s="96" t="s">
        <v>62</v>
      </c>
    </row>
    <row r="45" spans="1:8" x14ac:dyDescent="0.35">
      <c r="A45" s="96" t="s">
        <v>62</v>
      </c>
      <c r="B45" s="96" t="s">
        <v>64</v>
      </c>
      <c r="C45" s="86" t="s">
        <v>1014</v>
      </c>
      <c r="D45" s="86">
        <v>0.42783092876465284</v>
      </c>
      <c r="E45" s="86">
        <v>6.62</v>
      </c>
      <c r="F45" s="86" t="s">
        <v>781</v>
      </c>
      <c r="H45" s="96" t="s">
        <v>62</v>
      </c>
    </row>
    <row r="46" spans="1:8" x14ac:dyDescent="0.35">
      <c r="A46" s="96" t="s">
        <v>67</v>
      </c>
      <c r="B46" s="96" t="s">
        <v>68</v>
      </c>
      <c r="C46" s="86" t="s">
        <v>1013</v>
      </c>
      <c r="D46" s="86" t="s">
        <v>781</v>
      </c>
      <c r="E46" s="86" t="s">
        <v>781</v>
      </c>
      <c r="F46" s="86" t="s">
        <v>781</v>
      </c>
      <c r="H46" s="96" t="s">
        <v>67</v>
      </c>
    </row>
    <row r="47" spans="1:8" x14ac:dyDescent="0.35">
      <c r="A47" s="96" t="s">
        <v>69</v>
      </c>
      <c r="B47" s="96" t="s">
        <v>70</v>
      </c>
      <c r="C47" s="86" t="s">
        <v>1013</v>
      </c>
      <c r="D47" s="86" t="s">
        <v>781</v>
      </c>
      <c r="E47" s="86" t="s">
        <v>781</v>
      </c>
      <c r="F47" s="86" t="s">
        <v>781</v>
      </c>
      <c r="H47" s="96" t="s">
        <v>69</v>
      </c>
    </row>
    <row r="48" spans="1:8" x14ac:dyDescent="0.35">
      <c r="A48" s="96" t="s">
        <v>69</v>
      </c>
      <c r="B48" s="96" t="s">
        <v>71</v>
      </c>
      <c r="C48" s="86" t="s">
        <v>1014</v>
      </c>
      <c r="D48" s="86">
        <v>0.58184174206720407</v>
      </c>
      <c r="E48" s="86">
        <v>85.582999999999998</v>
      </c>
      <c r="F48" s="86" t="s">
        <v>781</v>
      </c>
      <c r="H48" s="96" t="s">
        <v>69</v>
      </c>
    </row>
    <row r="49" spans="1:8" x14ac:dyDescent="0.35">
      <c r="A49" s="96" t="s">
        <v>72</v>
      </c>
      <c r="B49" s="96" t="s">
        <v>73</v>
      </c>
      <c r="C49" s="86" t="s">
        <v>1013</v>
      </c>
      <c r="D49" s="86" t="s">
        <v>781</v>
      </c>
      <c r="E49" s="86" t="s">
        <v>781</v>
      </c>
      <c r="F49" s="86" t="s">
        <v>781</v>
      </c>
      <c r="H49" s="96" t="s">
        <v>72</v>
      </c>
    </row>
    <row r="50" spans="1:8" x14ac:dyDescent="0.35">
      <c r="A50" s="96" t="s">
        <v>72</v>
      </c>
      <c r="B50" s="96" t="s">
        <v>74</v>
      </c>
      <c r="C50" s="86" t="s">
        <v>1013</v>
      </c>
      <c r="D50" s="86" t="s">
        <v>781</v>
      </c>
      <c r="E50" s="86" t="s">
        <v>781</v>
      </c>
      <c r="F50" s="86" t="s">
        <v>781</v>
      </c>
      <c r="H50" s="96" t="s">
        <v>72</v>
      </c>
    </row>
    <row r="51" spans="1:8" x14ac:dyDescent="0.35">
      <c r="A51" s="96" t="s">
        <v>72</v>
      </c>
      <c r="B51" s="96" t="s">
        <v>75</v>
      </c>
      <c r="C51" s="86" t="s">
        <v>1013</v>
      </c>
      <c r="D51" s="86" t="s">
        <v>781</v>
      </c>
      <c r="E51" s="86" t="s">
        <v>781</v>
      </c>
      <c r="F51" s="86" t="s">
        <v>781</v>
      </c>
      <c r="H51" s="96" t="s">
        <v>72</v>
      </c>
    </row>
    <row r="52" spans="1:8" x14ac:dyDescent="0.35">
      <c r="A52" s="96" t="s">
        <v>76</v>
      </c>
      <c r="B52" s="96" t="s">
        <v>77</v>
      </c>
      <c r="C52" s="86" t="s">
        <v>1014</v>
      </c>
      <c r="D52" s="86" t="s">
        <v>781</v>
      </c>
      <c r="E52" s="86" t="s">
        <v>781</v>
      </c>
      <c r="F52" s="86" t="s">
        <v>781</v>
      </c>
      <c r="H52" s="96" t="s">
        <v>76</v>
      </c>
    </row>
    <row r="53" spans="1:8" x14ac:dyDescent="0.35">
      <c r="A53" s="96" t="s">
        <v>76</v>
      </c>
      <c r="B53" s="96" t="s">
        <v>78</v>
      </c>
      <c r="C53" s="86" t="s">
        <v>1014</v>
      </c>
      <c r="D53" s="86">
        <v>0.47839493597206051</v>
      </c>
      <c r="E53" s="86">
        <v>169</v>
      </c>
      <c r="F53" s="86" t="s">
        <v>781</v>
      </c>
      <c r="H53" s="96" t="s">
        <v>76</v>
      </c>
    </row>
    <row r="54" spans="1:8" x14ac:dyDescent="0.35">
      <c r="A54" s="96" t="s">
        <v>76</v>
      </c>
      <c r="B54" s="96" t="s">
        <v>80</v>
      </c>
      <c r="C54" s="86" t="s">
        <v>1013</v>
      </c>
      <c r="D54" s="86" t="s">
        <v>781</v>
      </c>
      <c r="E54" s="86" t="s">
        <v>781</v>
      </c>
      <c r="F54" s="86" t="s">
        <v>781</v>
      </c>
      <c r="H54" s="96" t="s">
        <v>76</v>
      </c>
    </row>
    <row r="55" spans="1:8" x14ac:dyDescent="0.35">
      <c r="A55" s="96" t="s">
        <v>76</v>
      </c>
      <c r="B55" s="96" t="s">
        <v>81</v>
      </c>
      <c r="C55" s="86" t="s">
        <v>1013</v>
      </c>
      <c r="D55" s="86" t="s">
        <v>781</v>
      </c>
      <c r="E55" s="86" t="s">
        <v>781</v>
      </c>
      <c r="F55" s="86" t="s">
        <v>781</v>
      </c>
      <c r="H55" s="96" t="s">
        <v>76</v>
      </c>
    </row>
    <row r="56" spans="1:8" x14ac:dyDescent="0.35">
      <c r="A56" s="96" t="s">
        <v>76</v>
      </c>
      <c r="B56" s="96" t="s">
        <v>82</v>
      </c>
      <c r="C56" s="86" t="s">
        <v>1014</v>
      </c>
      <c r="D56" s="86">
        <v>0.6319339800199798</v>
      </c>
      <c r="E56" s="86">
        <v>2.9</v>
      </c>
      <c r="F56" s="86" t="s">
        <v>781</v>
      </c>
      <c r="H56" s="96" t="s">
        <v>76</v>
      </c>
    </row>
    <row r="57" spans="1:8" x14ac:dyDescent="0.35">
      <c r="A57" s="96" t="s">
        <v>76</v>
      </c>
      <c r="B57" s="96" t="s">
        <v>86</v>
      </c>
      <c r="C57" s="86" t="s">
        <v>1014</v>
      </c>
      <c r="D57" s="86">
        <v>0.4500657894736842</v>
      </c>
      <c r="E57" s="86">
        <v>21.8</v>
      </c>
      <c r="F57" s="86" t="s">
        <v>781</v>
      </c>
      <c r="H57" s="96" t="s">
        <v>76</v>
      </c>
    </row>
    <row r="58" spans="1:8" x14ac:dyDescent="0.35">
      <c r="A58" s="96" t="s">
        <v>76</v>
      </c>
      <c r="B58" s="96" t="s">
        <v>88</v>
      </c>
      <c r="C58" s="86" t="s">
        <v>1014</v>
      </c>
      <c r="D58" s="86">
        <v>0.45905977653631286</v>
      </c>
      <c r="E58" s="86">
        <v>285.60000000000002</v>
      </c>
      <c r="F58" s="86" t="s">
        <v>781</v>
      </c>
      <c r="H58" s="96" t="s">
        <v>76</v>
      </c>
    </row>
    <row r="59" spans="1:8" x14ac:dyDescent="0.35">
      <c r="A59" s="96" t="s">
        <v>76</v>
      </c>
      <c r="B59" s="96" t="s">
        <v>89</v>
      </c>
      <c r="C59" s="86" t="s">
        <v>1013</v>
      </c>
      <c r="D59" s="86" t="s">
        <v>781</v>
      </c>
      <c r="E59" s="86" t="s">
        <v>781</v>
      </c>
      <c r="F59" s="86" t="s">
        <v>781</v>
      </c>
      <c r="H59" s="96" t="s">
        <v>76</v>
      </c>
    </row>
    <row r="60" spans="1:8" x14ac:dyDescent="0.35">
      <c r="A60" s="96" t="s">
        <v>76</v>
      </c>
      <c r="B60" s="96" t="s">
        <v>90</v>
      </c>
      <c r="C60" s="86" t="s">
        <v>1013</v>
      </c>
      <c r="D60" s="86" t="s">
        <v>781</v>
      </c>
      <c r="E60" s="86" t="s">
        <v>781</v>
      </c>
      <c r="F60" s="86" t="s">
        <v>781</v>
      </c>
      <c r="H60" s="96" t="s">
        <v>76</v>
      </c>
    </row>
    <row r="61" spans="1:8" x14ac:dyDescent="0.35">
      <c r="A61" s="96" t="s">
        <v>76</v>
      </c>
      <c r="B61" s="96" t="s">
        <v>807</v>
      </c>
      <c r="C61" s="86" t="s">
        <v>1013</v>
      </c>
      <c r="D61" s="86" t="s">
        <v>781</v>
      </c>
      <c r="E61" s="86" t="s">
        <v>781</v>
      </c>
      <c r="F61" s="86" t="s">
        <v>781</v>
      </c>
      <c r="H61" s="96" t="s">
        <v>76</v>
      </c>
    </row>
    <row r="62" spans="1:8" x14ac:dyDescent="0.35">
      <c r="A62" s="96" t="s">
        <v>76</v>
      </c>
      <c r="B62" s="96" t="s">
        <v>92</v>
      </c>
      <c r="C62" s="86" t="s">
        <v>1013</v>
      </c>
      <c r="D62" s="86" t="s">
        <v>781</v>
      </c>
      <c r="E62" s="86" t="s">
        <v>781</v>
      </c>
      <c r="F62" s="86" t="s">
        <v>781</v>
      </c>
      <c r="H62" s="96" t="s">
        <v>76</v>
      </c>
    </row>
    <row r="63" spans="1:8" x14ac:dyDescent="0.35">
      <c r="A63" s="96" t="s">
        <v>76</v>
      </c>
      <c r="B63" s="96" t="s">
        <v>93</v>
      </c>
      <c r="C63" s="86" t="s">
        <v>1013</v>
      </c>
      <c r="D63" s="86" t="s">
        <v>781</v>
      </c>
      <c r="E63" s="86" t="s">
        <v>781</v>
      </c>
      <c r="F63" s="86" t="s">
        <v>781</v>
      </c>
      <c r="H63" s="96" t="s">
        <v>76</v>
      </c>
    </row>
    <row r="64" spans="1:8" x14ac:dyDescent="0.35">
      <c r="A64" s="96" t="s">
        <v>76</v>
      </c>
      <c r="B64" s="96" t="s">
        <v>95</v>
      </c>
      <c r="C64" s="86" t="s">
        <v>1014</v>
      </c>
      <c r="D64" s="86">
        <v>0.37043145008935408</v>
      </c>
      <c r="E64" s="86">
        <v>259.60000000000002</v>
      </c>
      <c r="F64" s="86" t="s">
        <v>781</v>
      </c>
      <c r="H64" s="96" t="s">
        <v>76</v>
      </c>
    </row>
    <row r="65" spans="1:8" x14ac:dyDescent="0.35">
      <c r="A65" s="96" t="s">
        <v>76</v>
      </c>
      <c r="B65" s="96" t="s">
        <v>96</v>
      </c>
      <c r="C65" s="86" t="s">
        <v>1014</v>
      </c>
      <c r="D65" s="86">
        <v>0.59576819407008086</v>
      </c>
      <c r="E65" s="86">
        <v>35.200000000000003</v>
      </c>
      <c r="F65" s="86" t="s">
        <v>781</v>
      </c>
      <c r="H65" s="96" t="s">
        <v>76</v>
      </c>
    </row>
    <row r="66" spans="1:8" x14ac:dyDescent="0.35">
      <c r="A66" s="96" t="s">
        <v>76</v>
      </c>
      <c r="B66" s="96" t="s">
        <v>97</v>
      </c>
      <c r="C66" s="86" t="s">
        <v>1013</v>
      </c>
      <c r="D66" s="86" t="s">
        <v>781</v>
      </c>
      <c r="E66" s="86" t="s">
        <v>781</v>
      </c>
      <c r="F66" s="86" t="s">
        <v>781</v>
      </c>
      <c r="H66" s="96" t="s">
        <v>76</v>
      </c>
    </row>
    <row r="67" spans="1:8" x14ac:dyDescent="0.35">
      <c r="A67" s="96" t="s">
        <v>98</v>
      </c>
      <c r="B67" s="96" t="s">
        <v>98</v>
      </c>
      <c r="C67" s="86" t="s">
        <v>1013</v>
      </c>
      <c r="D67" s="86" t="s">
        <v>781</v>
      </c>
      <c r="E67" s="86" t="s">
        <v>781</v>
      </c>
      <c r="F67" s="86" t="s">
        <v>781</v>
      </c>
      <c r="H67" s="96" t="s">
        <v>98</v>
      </c>
    </row>
    <row r="68" spans="1:8" x14ac:dyDescent="0.35">
      <c r="A68" s="96" t="s">
        <v>99</v>
      </c>
      <c r="B68" s="96" t="s">
        <v>100</v>
      </c>
      <c r="C68" s="86" t="s">
        <v>1014</v>
      </c>
      <c r="D68" s="86">
        <v>0.78946481704381333</v>
      </c>
      <c r="E68" s="86">
        <v>12.4</v>
      </c>
      <c r="F68" s="86" t="s">
        <v>781</v>
      </c>
      <c r="H68" s="96" t="s">
        <v>99</v>
      </c>
    </row>
    <row r="69" spans="1:8" x14ac:dyDescent="0.35">
      <c r="A69" s="96" t="s">
        <v>99</v>
      </c>
      <c r="B69" s="96" t="s">
        <v>101</v>
      </c>
      <c r="C69" s="86" t="s">
        <v>1013</v>
      </c>
      <c r="D69" s="86" t="s">
        <v>781</v>
      </c>
      <c r="E69" s="86" t="s">
        <v>781</v>
      </c>
      <c r="F69" s="86" t="s">
        <v>781</v>
      </c>
      <c r="H69" s="96" t="s">
        <v>99</v>
      </c>
    </row>
    <row r="70" spans="1:8" x14ac:dyDescent="0.35">
      <c r="A70" s="96" t="s">
        <v>99</v>
      </c>
      <c r="B70" s="96" t="s">
        <v>102</v>
      </c>
      <c r="C70" s="86" t="s">
        <v>1013</v>
      </c>
      <c r="D70" s="86" t="s">
        <v>781</v>
      </c>
      <c r="E70" s="86" t="s">
        <v>781</v>
      </c>
      <c r="F70" s="86" t="s">
        <v>781</v>
      </c>
      <c r="H70" s="96" t="s">
        <v>99</v>
      </c>
    </row>
    <row r="71" spans="1:8" x14ac:dyDescent="0.35">
      <c r="A71" s="96" t="s">
        <v>103</v>
      </c>
      <c r="B71" s="96" t="s">
        <v>104</v>
      </c>
      <c r="C71" s="86" t="s">
        <v>1014</v>
      </c>
      <c r="D71" s="86">
        <v>0.99499780006470373</v>
      </c>
      <c r="E71" s="86">
        <v>0.04</v>
      </c>
      <c r="F71" s="86" t="s">
        <v>781</v>
      </c>
      <c r="H71" s="96" t="s">
        <v>103</v>
      </c>
    </row>
    <row r="72" spans="1:8" x14ac:dyDescent="0.35">
      <c r="A72" s="96" t="s">
        <v>105</v>
      </c>
      <c r="B72" s="96" t="s">
        <v>106</v>
      </c>
      <c r="C72" s="86" t="s">
        <v>1014</v>
      </c>
      <c r="D72" s="86">
        <v>0.58513608888888879</v>
      </c>
      <c r="E72" s="86">
        <v>69.5</v>
      </c>
      <c r="F72" s="86" t="s">
        <v>781</v>
      </c>
      <c r="H72" s="96" t="s">
        <v>105</v>
      </c>
    </row>
    <row r="73" spans="1:8" x14ac:dyDescent="0.35">
      <c r="A73" s="96" t="s">
        <v>107</v>
      </c>
      <c r="B73" s="96" t="s">
        <v>108</v>
      </c>
      <c r="C73" s="86" t="s">
        <v>1014</v>
      </c>
      <c r="D73" s="86">
        <v>0.4683560167133401</v>
      </c>
      <c r="E73" s="86">
        <v>174.202</v>
      </c>
      <c r="F73" s="86" t="s">
        <v>781</v>
      </c>
      <c r="H73" s="96" t="s">
        <v>107</v>
      </c>
    </row>
    <row r="74" spans="1:8" x14ac:dyDescent="0.35">
      <c r="A74" s="96" t="s">
        <v>107</v>
      </c>
      <c r="B74" s="96" t="s">
        <v>109</v>
      </c>
      <c r="C74" s="86" t="s">
        <v>1013</v>
      </c>
      <c r="D74" s="86" t="s">
        <v>781</v>
      </c>
      <c r="E74" s="86" t="s">
        <v>781</v>
      </c>
      <c r="F74" s="86" t="s">
        <v>781</v>
      </c>
      <c r="H74" s="96" t="s">
        <v>107</v>
      </c>
    </row>
    <row r="75" spans="1:8" x14ac:dyDescent="0.35">
      <c r="A75" s="96" t="s">
        <v>107</v>
      </c>
      <c r="B75" s="96" t="s">
        <v>110</v>
      </c>
      <c r="C75" s="86" t="s">
        <v>1013</v>
      </c>
      <c r="D75" s="86" t="s">
        <v>781</v>
      </c>
      <c r="E75" s="86" t="s">
        <v>781</v>
      </c>
      <c r="F75" s="86" t="s">
        <v>781</v>
      </c>
      <c r="H75" s="96" t="s">
        <v>107</v>
      </c>
    </row>
    <row r="76" spans="1:8" x14ac:dyDescent="0.35">
      <c r="A76" s="96" t="s">
        <v>111</v>
      </c>
      <c r="B76" s="96" t="s">
        <v>112</v>
      </c>
      <c r="C76" s="86" t="s">
        <v>1013</v>
      </c>
      <c r="D76" s="86" t="s">
        <v>781</v>
      </c>
      <c r="E76" s="86" t="s">
        <v>781</v>
      </c>
      <c r="F76" s="86" t="s">
        <v>781</v>
      </c>
      <c r="H76" s="96" t="s">
        <v>111</v>
      </c>
    </row>
    <row r="77" spans="1:8" x14ac:dyDescent="0.35">
      <c r="A77" s="96" t="s">
        <v>111</v>
      </c>
      <c r="B77" s="96" t="s">
        <v>113</v>
      </c>
      <c r="C77" s="86" t="s">
        <v>1013</v>
      </c>
      <c r="D77" s="86" t="s">
        <v>781</v>
      </c>
      <c r="E77" s="86" t="s">
        <v>781</v>
      </c>
      <c r="F77" s="86" t="s">
        <v>781</v>
      </c>
      <c r="H77" s="96" t="s">
        <v>111</v>
      </c>
    </row>
    <row r="78" spans="1:8" x14ac:dyDescent="0.35">
      <c r="A78" s="96" t="s">
        <v>111</v>
      </c>
      <c r="B78" s="96" t="s">
        <v>114</v>
      </c>
      <c r="C78" s="86" t="s">
        <v>1013</v>
      </c>
      <c r="D78" s="86" t="s">
        <v>781</v>
      </c>
      <c r="E78" s="86" t="s">
        <v>781</v>
      </c>
      <c r="F78" s="86" t="s">
        <v>781</v>
      </c>
      <c r="H78" s="96" t="s">
        <v>111</v>
      </c>
    </row>
    <row r="79" spans="1:8" x14ac:dyDescent="0.35">
      <c r="A79" s="96" t="s">
        <v>115</v>
      </c>
      <c r="B79" s="96" t="s">
        <v>116</v>
      </c>
      <c r="C79" s="86" t="s">
        <v>1013</v>
      </c>
      <c r="D79" s="86" t="s">
        <v>781</v>
      </c>
      <c r="E79" s="86" t="s">
        <v>781</v>
      </c>
      <c r="F79" s="86" t="s">
        <v>781</v>
      </c>
      <c r="H79" s="96" t="s">
        <v>115</v>
      </c>
    </row>
    <row r="80" spans="1:8" x14ac:dyDescent="0.35">
      <c r="A80" s="96" t="s">
        <v>115</v>
      </c>
      <c r="B80" s="96" t="s">
        <v>117</v>
      </c>
      <c r="C80" s="86" t="s">
        <v>1014</v>
      </c>
      <c r="D80" s="86">
        <v>0.56256554977012863</v>
      </c>
      <c r="E80" s="86">
        <v>79.921000000000006</v>
      </c>
      <c r="F80" s="86">
        <v>7.74</v>
      </c>
      <c r="H80" s="96" t="s">
        <v>115</v>
      </c>
    </row>
    <row r="81" spans="1:8" x14ac:dyDescent="0.35">
      <c r="A81" s="96" t="s">
        <v>115</v>
      </c>
      <c r="B81" s="96" t="s">
        <v>118</v>
      </c>
      <c r="C81" s="86" t="s">
        <v>1013</v>
      </c>
      <c r="D81" s="86" t="s">
        <v>781</v>
      </c>
      <c r="E81" s="86" t="s">
        <v>781</v>
      </c>
      <c r="F81" s="86" t="s">
        <v>781</v>
      </c>
      <c r="H81" s="96" t="s">
        <v>115</v>
      </c>
    </row>
    <row r="82" spans="1:8" x14ac:dyDescent="0.35">
      <c r="A82" s="96" t="s">
        <v>115</v>
      </c>
      <c r="B82" s="96" t="s">
        <v>119</v>
      </c>
      <c r="C82" s="86" t="s">
        <v>1013</v>
      </c>
      <c r="D82" s="86" t="s">
        <v>781</v>
      </c>
      <c r="E82" s="86" t="s">
        <v>781</v>
      </c>
      <c r="F82" s="86" t="s">
        <v>781</v>
      </c>
      <c r="H82" s="96" t="s">
        <v>115</v>
      </c>
    </row>
    <row r="83" spans="1:8" x14ac:dyDescent="0.35">
      <c r="A83" s="96" t="s">
        <v>115</v>
      </c>
      <c r="B83" s="96" t="s">
        <v>120</v>
      </c>
      <c r="C83" s="86" t="s">
        <v>1013</v>
      </c>
      <c r="D83" s="86" t="s">
        <v>781</v>
      </c>
      <c r="E83" s="86" t="s">
        <v>781</v>
      </c>
      <c r="F83" s="86" t="s">
        <v>781</v>
      </c>
      <c r="H83" s="96" t="s">
        <v>115</v>
      </c>
    </row>
    <row r="84" spans="1:8" x14ac:dyDescent="0.35">
      <c r="A84" s="96" t="s">
        <v>121</v>
      </c>
      <c r="B84" s="96" t="s">
        <v>122</v>
      </c>
      <c r="C84" s="86" t="s">
        <v>1013</v>
      </c>
      <c r="D84" s="86" t="s">
        <v>781</v>
      </c>
      <c r="E84" s="86" t="s">
        <v>781</v>
      </c>
      <c r="F84" s="86" t="s">
        <v>781</v>
      </c>
      <c r="H84" s="96" t="s">
        <v>121</v>
      </c>
    </row>
    <row r="85" spans="1:8" x14ac:dyDescent="0.35">
      <c r="A85" s="96" t="s">
        <v>123</v>
      </c>
      <c r="B85" s="96" t="s">
        <v>124</v>
      </c>
      <c r="C85" s="86" t="s">
        <v>1014</v>
      </c>
      <c r="D85" s="86">
        <v>0.95813243282169447</v>
      </c>
      <c r="E85" s="86">
        <v>0.73</v>
      </c>
      <c r="F85" s="86" t="s">
        <v>781</v>
      </c>
      <c r="H85" s="96" t="s">
        <v>123</v>
      </c>
    </row>
    <row r="86" spans="1:8" x14ac:dyDescent="0.35">
      <c r="A86" s="96" t="s">
        <v>123</v>
      </c>
      <c r="B86" s="96" t="s">
        <v>125</v>
      </c>
      <c r="C86" s="86" t="s">
        <v>1013</v>
      </c>
      <c r="D86" s="86" t="s">
        <v>781</v>
      </c>
      <c r="E86" s="86" t="s">
        <v>781</v>
      </c>
      <c r="F86" s="86" t="s">
        <v>781</v>
      </c>
      <c r="H86" s="96" t="s">
        <v>123</v>
      </c>
    </row>
    <row r="87" spans="1:8" x14ac:dyDescent="0.35">
      <c r="A87" s="96" t="s">
        <v>123</v>
      </c>
      <c r="B87" s="96" t="s">
        <v>126</v>
      </c>
      <c r="C87" s="86" t="s">
        <v>1013</v>
      </c>
      <c r="D87" s="86" t="s">
        <v>781</v>
      </c>
      <c r="E87" s="86" t="s">
        <v>781</v>
      </c>
      <c r="F87" s="86" t="s">
        <v>781</v>
      </c>
      <c r="H87" s="96" t="s">
        <v>123</v>
      </c>
    </row>
    <row r="88" spans="1:8" x14ac:dyDescent="0.35">
      <c r="A88" s="96" t="s">
        <v>127</v>
      </c>
      <c r="B88" s="96" t="s">
        <v>128</v>
      </c>
      <c r="C88" s="86" t="s">
        <v>1013</v>
      </c>
      <c r="D88" s="86" t="s">
        <v>781</v>
      </c>
      <c r="E88" s="86" t="s">
        <v>781</v>
      </c>
      <c r="F88" s="86" t="s">
        <v>781</v>
      </c>
      <c r="H88" s="96" t="s">
        <v>127</v>
      </c>
    </row>
    <row r="89" spans="1:8" x14ac:dyDescent="0.35">
      <c r="A89" s="96" t="s">
        <v>127</v>
      </c>
      <c r="B89" s="96" t="s">
        <v>129</v>
      </c>
      <c r="C89" s="86" t="s">
        <v>1013</v>
      </c>
      <c r="D89" s="86" t="s">
        <v>781</v>
      </c>
      <c r="E89" s="86" t="s">
        <v>781</v>
      </c>
      <c r="F89" s="86" t="s">
        <v>781</v>
      </c>
      <c r="H89" s="96" t="s">
        <v>127</v>
      </c>
    </row>
    <row r="90" spans="1:8" x14ac:dyDescent="0.35">
      <c r="A90" s="96" t="s">
        <v>127</v>
      </c>
      <c r="B90" s="96" t="s">
        <v>131</v>
      </c>
      <c r="C90" s="86" t="s">
        <v>1013</v>
      </c>
      <c r="D90" s="86" t="s">
        <v>781</v>
      </c>
      <c r="E90" s="86" t="s">
        <v>781</v>
      </c>
      <c r="F90" s="86" t="s">
        <v>781</v>
      </c>
      <c r="H90" s="96" t="s">
        <v>127</v>
      </c>
    </row>
    <row r="91" spans="1:8" x14ac:dyDescent="0.35">
      <c r="A91" s="96" t="s">
        <v>127</v>
      </c>
      <c r="B91" s="96" t="s">
        <v>132</v>
      </c>
      <c r="C91" s="86" t="s">
        <v>1013</v>
      </c>
      <c r="D91" s="86" t="s">
        <v>781</v>
      </c>
      <c r="E91" s="86" t="s">
        <v>781</v>
      </c>
      <c r="F91" s="86" t="s">
        <v>781</v>
      </c>
      <c r="H91" s="96" t="s">
        <v>127</v>
      </c>
    </row>
    <row r="92" spans="1:8" x14ac:dyDescent="0.35">
      <c r="A92" s="96" t="s">
        <v>134</v>
      </c>
      <c r="B92" s="96" t="s">
        <v>135</v>
      </c>
      <c r="C92" s="86" t="s">
        <v>1014</v>
      </c>
      <c r="D92" s="86">
        <v>0.69604448901273741</v>
      </c>
      <c r="E92" s="86">
        <v>23.8</v>
      </c>
      <c r="F92" s="86" t="s">
        <v>781</v>
      </c>
      <c r="H92" s="96" t="s">
        <v>134</v>
      </c>
    </row>
    <row r="93" spans="1:8" x14ac:dyDescent="0.35">
      <c r="A93" s="96" t="s">
        <v>134</v>
      </c>
      <c r="B93" s="96" t="s">
        <v>136</v>
      </c>
      <c r="C93" s="86" t="s">
        <v>1014</v>
      </c>
      <c r="D93" s="86">
        <v>0.6940224700761698</v>
      </c>
      <c r="E93" s="86">
        <v>0.45</v>
      </c>
      <c r="F93" s="86" t="s">
        <v>781</v>
      </c>
      <c r="H93" s="96" t="s">
        <v>134</v>
      </c>
    </row>
    <row r="94" spans="1:8" x14ac:dyDescent="0.35">
      <c r="A94" s="96" t="s">
        <v>137</v>
      </c>
      <c r="B94" s="96" t="s">
        <v>138</v>
      </c>
      <c r="C94" s="86" t="s">
        <v>1014</v>
      </c>
      <c r="D94" s="86">
        <v>0.51465780406671946</v>
      </c>
      <c r="E94" s="86">
        <v>73.132999999999996</v>
      </c>
      <c r="F94" s="86" t="s">
        <v>781</v>
      </c>
      <c r="H94" s="96" t="s">
        <v>137</v>
      </c>
    </row>
    <row r="95" spans="1:8" x14ac:dyDescent="0.35">
      <c r="A95" s="96" t="s">
        <v>140</v>
      </c>
      <c r="B95" s="96" t="s">
        <v>142</v>
      </c>
      <c r="C95" s="86" t="s">
        <v>1014</v>
      </c>
      <c r="D95" s="86">
        <v>0.5103029296249274</v>
      </c>
      <c r="E95" s="86">
        <v>124.57899999999999</v>
      </c>
      <c r="F95" s="86">
        <v>199.1</v>
      </c>
      <c r="H95" s="96" t="s">
        <v>140</v>
      </c>
    </row>
    <row r="96" spans="1:8" x14ac:dyDescent="0.35">
      <c r="A96" s="96" t="s">
        <v>140</v>
      </c>
      <c r="B96" s="96" t="s">
        <v>144</v>
      </c>
      <c r="C96" s="86" t="s">
        <v>1014</v>
      </c>
      <c r="D96" s="86">
        <v>0.77970779220779207</v>
      </c>
      <c r="E96" s="86">
        <v>0.52800000000000002</v>
      </c>
      <c r="F96" s="86" t="s">
        <v>781</v>
      </c>
      <c r="H96" s="96" t="s">
        <v>140</v>
      </c>
    </row>
    <row r="97" spans="1:8" x14ac:dyDescent="0.35">
      <c r="A97" s="96" t="s">
        <v>140</v>
      </c>
      <c r="B97" s="96" t="s">
        <v>145</v>
      </c>
      <c r="C97" s="86" t="s">
        <v>1014</v>
      </c>
      <c r="D97" s="86">
        <v>0.77999999999999969</v>
      </c>
      <c r="E97" s="86">
        <v>18.893999999999998</v>
      </c>
      <c r="F97" s="86" t="s">
        <v>781</v>
      </c>
      <c r="H97" s="96" t="s">
        <v>140</v>
      </c>
    </row>
    <row r="98" spans="1:8" x14ac:dyDescent="0.35">
      <c r="A98" s="96" t="s">
        <v>148</v>
      </c>
      <c r="B98" s="96" t="s">
        <v>149</v>
      </c>
      <c r="C98" s="86" t="s">
        <v>1013</v>
      </c>
      <c r="D98" s="86" t="s">
        <v>781</v>
      </c>
      <c r="E98" s="86" t="s">
        <v>781</v>
      </c>
      <c r="F98" s="86" t="s">
        <v>781</v>
      </c>
      <c r="H98" s="96" t="s">
        <v>148</v>
      </c>
    </row>
    <row r="99" spans="1:8" x14ac:dyDescent="0.35">
      <c r="A99" s="96" t="s">
        <v>148</v>
      </c>
      <c r="B99" s="96" t="s">
        <v>150</v>
      </c>
      <c r="C99" s="86" t="s">
        <v>1013</v>
      </c>
      <c r="D99" s="86" t="s">
        <v>781</v>
      </c>
      <c r="E99" s="86" t="s">
        <v>781</v>
      </c>
      <c r="F99" s="86" t="s">
        <v>781</v>
      </c>
      <c r="H99" s="96" t="s">
        <v>148</v>
      </c>
    </row>
    <row r="100" spans="1:8" x14ac:dyDescent="0.35">
      <c r="A100" s="96" t="s">
        <v>151</v>
      </c>
      <c r="B100" s="96" t="s">
        <v>152</v>
      </c>
      <c r="C100" s="86" t="s">
        <v>1013</v>
      </c>
      <c r="D100" s="86" t="s">
        <v>781</v>
      </c>
      <c r="E100" s="86" t="s">
        <v>781</v>
      </c>
      <c r="F100" s="86" t="s">
        <v>781</v>
      </c>
      <c r="H100" s="96" t="s">
        <v>151</v>
      </c>
    </row>
    <row r="101" spans="1:8" x14ac:dyDescent="0.35">
      <c r="A101" s="96" t="s">
        <v>151</v>
      </c>
      <c r="B101" s="96" t="s">
        <v>153</v>
      </c>
      <c r="C101" s="86" t="s">
        <v>1013</v>
      </c>
      <c r="D101" s="86" t="s">
        <v>781</v>
      </c>
      <c r="E101" s="86" t="s">
        <v>781</v>
      </c>
      <c r="F101" s="86" t="s">
        <v>781</v>
      </c>
      <c r="H101" s="96" t="s">
        <v>151</v>
      </c>
    </row>
    <row r="102" spans="1:8" x14ac:dyDescent="0.35">
      <c r="A102" s="96" t="s">
        <v>154</v>
      </c>
      <c r="B102" s="96" t="s">
        <v>155</v>
      </c>
      <c r="C102" s="86" t="s">
        <v>1013</v>
      </c>
      <c r="D102" s="86" t="s">
        <v>781</v>
      </c>
      <c r="E102" s="86" t="s">
        <v>781</v>
      </c>
      <c r="F102" s="86" t="s">
        <v>781</v>
      </c>
      <c r="H102" s="96" t="s">
        <v>154</v>
      </c>
    </row>
    <row r="103" spans="1:8" x14ac:dyDescent="0.35">
      <c r="A103" s="96" t="s">
        <v>154</v>
      </c>
      <c r="B103" s="96" t="s">
        <v>156</v>
      </c>
      <c r="C103" s="86" t="s">
        <v>1013</v>
      </c>
      <c r="D103" s="86" t="s">
        <v>781</v>
      </c>
      <c r="E103" s="86" t="s">
        <v>781</v>
      </c>
      <c r="F103" s="86" t="s">
        <v>781</v>
      </c>
      <c r="H103" s="96" t="s">
        <v>154</v>
      </c>
    </row>
    <row r="104" spans="1:8" x14ac:dyDescent="0.35">
      <c r="A104" s="96" t="s">
        <v>154</v>
      </c>
      <c r="B104" s="96" t="s">
        <v>157</v>
      </c>
      <c r="C104" s="86" t="s">
        <v>1013</v>
      </c>
      <c r="D104" s="86" t="s">
        <v>781</v>
      </c>
      <c r="E104" s="86" t="s">
        <v>781</v>
      </c>
      <c r="F104" s="86" t="s">
        <v>781</v>
      </c>
      <c r="H104" s="96" t="s">
        <v>154</v>
      </c>
    </row>
    <row r="105" spans="1:8" x14ac:dyDescent="0.35">
      <c r="A105" s="96" t="s">
        <v>158</v>
      </c>
      <c r="B105" s="96" t="s">
        <v>159</v>
      </c>
      <c r="C105" s="86" t="s">
        <v>1014</v>
      </c>
      <c r="D105" s="86">
        <v>0.58702082976379888</v>
      </c>
      <c r="E105" s="86">
        <v>71</v>
      </c>
      <c r="F105" s="86" t="s">
        <v>781</v>
      </c>
      <c r="H105" s="96" t="s">
        <v>158</v>
      </c>
    </row>
    <row r="106" spans="1:8" x14ac:dyDescent="0.35">
      <c r="A106" s="96" t="s">
        <v>158</v>
      </c>
      <c r="B106" s="96" t="s">
        <v>160</v>
      </c>
      <c r="C106" s="86" t="s">
        <v>1014</v>
      </c>
      <c r="D106" s="86">
        <v>0.63062472436604189</v>
      </c>
      <c r="E106" s="86">
        <v>13.4</v>
      </c>
      <c r="F106" s="86" t="s">
        <v>781</v>
      </c>
      <c r="H106" s="96" t="s">
        <v>158</v>
      </c>
    </row>
    <row r="107" spans="1:8" x14ac:dyDescent="0.35">
      <c r="A107" s="96" t="s">
        <v>158</v>
      </c>
      <c r="B107" s="96" t="s">
        <v>161</v>
      </c>
      <c r="C107" s="86" t="s">
        <v>1014</v>
      </c>
      <c r="D107" s="86">
        <v>0.62990984877126666</v>
      </c>
      <c r="E107" s="86">
        <v>2.7</v>
      </c>
      <c r="F107" s="86" t="s">
        <v>781</v>
      </c>
      <c r="H107" s="96" t="s">
        <v>158</v>
      </c>
    </row>
    <row r="108" spans="1:8" x14ac:dyDescent="0.35">
      <c r="A108" s="96" t="s">
        <v>162</v>
      </c>
      <c r="B108" s="96" t="s">
        <v>163</v>
      </c>
      <c r="C108" s="86" t="s">
        <v>1013</v>
      </c>
      <c r="D108" s="86" t="s">
        <v>781</v>
      </c>
      <c r="E108" s="86" t="s">
        <v>781</v>
      </c>
      <c r="F108" s="86" t="s">
        <v>781</v>
      </c>
      <c r="H108" s="96" t="s">
        <v>162</v>
      </c>
    </row>
    <row r="109" spans="1:8" x14ac:dyDescent="0.35">
      <c r="A109" s="96" t="s">
        <v>164</v>
      </c>
      <c r="B109" s="96" t="s">
        <v>165</v>
      </c>
      <c r="C109" s="86" t="s">
        <v>1013</v>
      </c>
      <c r="D109" s="86" t="s">
        <v>781</v>
      </c>
      <c r="E109" s="86" t="s">
        <v>781</v>
      </c>
      <c r="F109" s="86" t="s">
        <v>781</v>
      </c>
      <c r="H109" s="96" t="s">
        <v>164</v>
      </c>
    </row>
    <row r="110" spans="1:8" x14ac:dyDescent="0.35">
      <c r="A110" s="96" t="s">
        <v>164</v>
      </c>
      <c r="B110" s="96" t="s">
        <v>166</v>
      </c>
      <c r="C110" s="86" t="s">
        <v>1013</v>
      </c>
      <c r="D110" s="86" t="s">
        <v>781</v>
      </c>
      <c r="E110" s="86" t="s">
        <v>781</v>
      </c>
      <c r="F110" s="86" t="s">
        <v>781</v>
      </c>
      <c r="H110" s="96" t="s">
        <v>164</v>
      </c>
    </row>
    <row r="111" spans="1:8" x14ac:dyDescent="0.35">
      <c r="A111" s="96" t="s">
        <v>167</v>
      </c>
      <c r="B111" s="96" t="s">
        <v>168</v>
      </c>
      <c r="C111" s="86" t="s">
        <v>1014</v>
      </c>
      <c r="D111" s="86">
        <v>0.68075537037037037</v>
      </c>
      <c r="E111" s="86">
        <v>7</v>
      </c>
      <c r="F111" s="86" t="s">
        <v>781</v>
      </c>
      <c r="H111" s="96" t="s">
        <v>167</v>
      </c>
    </row>
    <row r="112" spans="1:8" x14ac:dyDescent="0.35">
      <c r="A112" s="96" t="s">
        <v>167</v>
      </c>
      <c r="B112" s="96" t="s">
        <v>169</v>
      </c>
      <c r="C112" s="86" t="s">
        <v>1013</v>
      </c>
      <c r="D112" s="86" t="s">
        <v>781</v>
      </c>
      <c r="E112" s="86" t="s">
        <v>781</v>
      </c>
      <c r="F112" s="86" t="s">
        <v>781</v>
      </c>
      <c r="H112" s="96" t="s">
        <v>167</v>
      </c>
    </row>
    <row r="113" spans="1:8" x14ac:dyDescent="0.35">
      <c r="A113" s="96" t="s">
        <v>167</v>
      </c>
      <c r="B113" s="96" t="s">
        <v>170</v>
      </c>
      <c r="C113" s="86" t="s">
        <v>1013</v>
      </c>
      <c r="D113" s="86" t="s">
        <v>781</v>
      </c>
      <c r="E113" s="86" t="s">
        <v>781</v>
      </c>
      <c r="F113" s="86" t="s">
        <v>781</v>
      </c>
      <c r="H113" s="96" t="s">
        <v>167</v>
      </c>
    </row>
    <row r="114" spans="1:8" x14ac:dyDescent="0.35">
      <c r="A114" s="96" t="s">
        <v>167</v>
      </c>
      <c r="B114" s="96" t="s">
        <v>171</v>
      </c>
      <c r="C114" s="86" t="s">
        <v>1014</v>
      </c>
      <c r="D114" s="86">
        <v>0.71408580246913589</v>
      </c>
      <c r="E114" s="86">
        <v>5.7</v>
      </c>
      <c r="F114" s="86" t="s">
        <v>781</v>
      </c>
      <c r="H114" s="96" t="s">
        <v>167</v>
      </c>
    </row>
    <row r="115" spans="1:8" x14ac:dyDescent="0.35">
      <c r="A115" s="96" t="s">
        <v>172</v>
      </c>
      <c r="B115" s="96" t="s">
        <v>173</v>
      </c>
      <c r="C115" s="86" t="s">
        <v>1013</v>
      </c>
      <c r="D115" s="86" t="s">
        <v>781</v>
      </c>
      <c r="E115" s="86" t="s">
        <v>781</v>
      </c>
      <c r="F115" s="86" t="s">
        <v>781</v>
      </c>
      <c r="H115" s="96" t="s">
        <v>172</v>
      </c>
    </row>
    <row r="116" spans="1:8" x14ac:dyDescent="0.35">
      <c r="A116" s="96" t="s">
        <v>174</v>
      </c>
      <c r="B116" s="96" t="s">
        <v>175</v>
      </c>
      <c r="C116" s="86" t="s">
        <v>1014</v>
      </c>
      <c r="D116" s="86">
        <v>0.65673831818807649</v>
      </c>
      <c r="E116" s="86">
        <v>20.353999999999999</v>
      </c>
      <c r="F116" s="86" t="s">
        <v>781</v>
      </c>
      <c r="H116" s="96" t="s">
        <v>174</v>
      </c>
    </row>
    <row r="117" spans="1:8" x14ac:dyDescent="0.35">
      <c r="A117" s="96" t="s">
        <v>176</v>
      </c>
      <c r="B117" s="96" t="s">
        <v>177</v>
      </c>
      <c r="C117" s="86" t="s">
        <v>1014</v>
      </c>
      <c r="D117" s="86">
        <v>0.76540939584402257</v>
      </c>
      <c r="E117" s="86">
        <v>11.27</v>
      </c>
      <c r="F117" s="86" t="s">
        <v>781</v>
      </c>
      <c r="H117" s="96" t="s">
        <v>176</v>
      </c>
    </row>
    <row r="118" spans="1:8" x14ac:dyDescent="0.35">
      <c r="A118" s="96" t="s">
        <v>176</v>
      </c>
      <c r="B118" s="96" t="s">
        <v>178</v>
      </c>
      <c r="C118" s="86" t="s">
        <v>1013</v>
      </c>
      <c r="D118" s="86" t="s">
        <v>781</v>
      </c>
      <c r="E118" s="86" t="s">
        <v>781</v>
      </c>
      <c r="F118" s="86" t="s">
        <v>781</v>
      </c>
      <c r="H118" s="96" t="s">
        <v>176</v>
      </c>
    </row>
    <row r="119" spans="1:8" x14ac:dyDescent="0.35">
      <c r="A119" s="96" t="s">
        <v>179</v>
      </c>
      <c r="B119" s="96" t="s">
        <v>180</v>
      </c>
      <c r="C119" s="86" t="s">
        <v>1013</v>
      </c>
      <c r="D119" s="86" t="s">
        <v>781</v>
      </c>
      <c r="E119" s="86" t="s">
        <v>781</v>
      </c>
      <c r="F119" s="86" t="s">
        <v>781</v>
      </c>
      <c r="H119" s="96" t="s">
        <v>179</v>
      </c>
    </row>
    <row r="120" spans="1:8" x14ac:dyDescent="0.35">
      <c r="A120" s="96" t="s">
        <v>181</v>
      </c>
      <c r="B120" s="96" t="s">
        <v>182</v>
      </c>
      <c r="C120" s="86" t="s">
        <v>1013</v>
      </c>
      <c r="D120" s="86" t="s">
        <v>781</v>
      </c>
      <c r="E120" s="86" t="s">
        <v>781</v>
      </c>
      <c r="F120" s="86" t="s">
        <v>781</v>
      </c>
      <c r="H120" s="96" t="s">
        <v>181</v>
      </c>
    </row>
    <row r="121" spans="1:8" x14ac:dyDescent="0.35">
      <c r="A121" s="96" t="s">
        <v>183</v>
      </c>
      <c r="B121" s="96" t="s">
        <v>184</v>
      </c>
      <c r="C121" s="86" t="s">
        <v>1013</v>
      </c>
      <c r="D121" s="86" t="s">
        <v>781</v>
      </c>
      <c r="E121" s="86" t="s">
        <v>781</v>
      </c>
      <c r="F121" s="86" t="s">
        <v>781</v>
      </c>
      <c r="H121" s="96" t="s">
        <v>183</v>
      </c>
    </row>
    <row r="122" spans="1:8" x14ac:dyDescent="0.35">
      <c r="A122" s="96" t="s">
        <v>183</v>
      </c>
      <c r="B122" s="96" t="s">
        <v>186</v>
      </c>
      <c r="C122" s="86" t="s">
        <v>1013</v>
      </c>
      <c r="D122" s="86" t="s">
        <v>781</v>
      </c>
      <c r="E122" s="86" t="s">
        <v>781</v>
      </c>
      <c r="F122" s="86" t="s">
        <v>781</v>
      </c>
      <c r="H122" s="96" t="s">
        <v>183</v>
      </c>
    </row>
    <row r="123" spans="1:8" x14ac:dyDescent="0.35">
      <c r="A123" s="96" t="s">
        <v>183</v>
      </c>
      <c r="B123" s="96" t="s">
        <v>187</v>
      </c>
      <c r="C123" s="86" t="s">
        <v>1013</v>
      </c>
      <c r="D123" s="86" t="s">
        <v>781</v>
      </c>
      <c r="E123" s="86" t="s">
        <v>781</v>
      </c>
      <c r="F123" s="86" t="s">
        <v>781</v>
      </c>
      <c r="H123" s="96" t="s">
        <v>183</v>
      </c>
    </row>
    <row r="124" spans="1:8" x14ac:dyDescent="0.35">
      <c r="A124" s="96" t="s">
        <v>183</v>
      </c>
      <c r="B124" s="96" t="s">
        <v>188</v>
      </c>
      <c r="C124" s="86" t="s">
        <v>1013</v>
      </c>
      <c r="D124" s="86" t="s">
        <v>781</v>
      </c>
      <c r="E124" s="86" t="s">
        <v>781</v>
      </c>
      <c r="F124" s="86" t="s">
        <v>781</v>
      </c>
      <c r="H124" s="96" t="s">
        <v>183</v>
      </c>
    </row>
    <row r="125" spans="1:8" x14ac:dyDescent="0.35">
      <c r="A125" s="96" t="s">
        <v>183</v>
      </c>
      <c r="B125" s="96" t="s">
        <v>189</v>
      </c>
      <c r="C125" s="86" t="s">
        <v>1013</v>
      </c>
      <c r="D125" s="86" t="s">
        <v>781</v>
      </c>
      <c r="E125" s="86" t="s">
        <v>781</v>
      </c>
      <c r="F125" s="86" t="s">
        <v>781</v>
      </c>
      <c r="H125" s="96" t="s">
        <v>183</v>
      </c>
    </row>
    <row r="126" spans="1:8" x14ac:dyDescent="0.35">
      <c r="A126" s="96" t="s">
        <v>183</v>
      </c>
      <c r="B126" s="96" t="s">
        <v>190</v>
      </c>
      <c r="C126" s="86" t="s">
        <v>1013</v>
      </c>
      <c r="D126" s="86" t="s">
        <v>781</v>
      </c>
      <c r="E126" s="86" t="s">
        <v>781</v>
      </c>
      <c r="F126" s="86" t="s">
        <v>781</v>
      </c>
      <c r="H126" s="96" t="s">
        <v>183</v>
      </c>
    </row>
    <row r="127" spans="1:8" x14ac:dyDescent="0.35">
      <c r="A127" s="96" t="s">
        <v>183</v>
      </c>
      <c r="B127" s="96" t="s">
        <v>191</v>
      </c>
      <c r="C127" s="86" t="s">
        <v>1013</v>
      </c>
      <c r="D127" s="86" t="s">
        <v>781</v>
      </c>
      <c r="E127" s="86" t="s">
        <v>781</v>
      </c>
      <c r="F127" s="86" t="s">
        <v>781</v>
      </c>
      <c r="H127" s="96" t="s">
        <v>183</v>
      </c>
    </row>
    <row r="128" spans="1:8" x14ac:dyDescent="0.35">
      <c r="A128" s="96" t="s">
        <v>183</v>
      </c>
      <c r="B128" s="96" t="s">
        <v>192</v>
      </c>
      <c r="C128" s="86" t="s">
        <v>1013</v>
      </c>
      <c r="D128" s="86" t="s">
        <v>781</v>
      </c>
      <c r="E128" s="86" t="s">
        <v>781</v>
      </c>
      <c r="F128" s="86" t="s">
        <v>781</v>
      </c>
      <c r="H128" s="96" t="s">
        <v>183</v>
      </c>
    </row>
    <row r="129" spans="1:8" x14ac:dyDescent="0.35">
      <c r="A129" s="96" t="s">
        <v>183</v>
      </c>
      <c r="B129" s="96" t="s">
        <v>193</v>
      </c>
      <c r="C129" s="86" t="s">
        <v>1013</v>
      </c>
      <c r="D129" s="86" t="s">
        <v>781</v>
      </c>
      <c r="E129" s="86" t="s">
        <v>781</v>
      </c>
      <c r="F129" s="86" t="s">
        <v>781</v>
      </c>
      <c r="H129" s="96" t="s">
        <v>183</v>
      </c>
    </row>
    <row r="130" spans="1:8" x14ac:dyDescent="0.35">
      <c r="A130" s="96" t="s">
        <v>183</v>
      </c>
      <c r="B130" s="96" t="s">
        <v>194</v>
      </c>
      <c r="C130" s="86" t="s">
        <v>1013</v>
      </c>
      <c r="D130" s="86" t="s">
        <v>781</v>
      </c>
      <c r="E130" s="86" t="s">
        <v>781</v>
      </c>
      <c r="F130" s="86" t="s">
        <v>781</v>
      </c>
      <c r="H130" s="96" t="s">
        <v>183</v>
      </c>
    </row>
    <row r="131" spans="1:8" x14ac:dyDescent="0.35">
      <c r="A131" s="96" t="s">
        <v>183</v>
      </c>
      <c r="B131" s="96" t="s">
        <v>195</v>
      </c>
      <c r="C131" s="86" t="s">
        <v>1014</v>
      </c>
      <c r="D131" s="86">
        <v>0.44163292040438562</v>
      </c>
      <c r="E131" s="86">
        <v>196</v>
      </c>
      <c r="F131" s="86" t="s">
        <v>781</v>
      </c>
      <c r="H131" s="96" t="s">
        <v>183</v>
      </c>
    </row>
    <row r="132" spans="1:8" x14ac:dyDescent="0.35">
      <c r="A132" s="96" t="s">
        <v>183</v>
      </c>
      <c r="B132" s="96" t="s">
        <v>196</v>
      </c>
      <c r="C132" s="86" t="s">
        <v>1013</v>
      </c>
      <c r="D132" s="86" t="s">
        <v>781</v>
      </c>
      <c r="E132" s="86" t="s">
        <v>781</v>
      </c>
      <c r="F132" s="86" t="s">
        <v>781</v>
      </c>
      <c r="H132" s="96" t="s">
        <v>183</v>
      </c>
    </row>
    <row r="133" spans="1:8" x14ac:dyDescent="0.35">
      <c r="A133" s="96" t="s">
        <v>197</v>
      </c>
      <c r="B133" s="96" t="s">
        <v>198</v>
      </c>
      <c r="C133" s="86" t="s">
        <v>1013</v>
      </c>
      <c r="D133" s="86" t="s">
        <v>781</v>
      </c>
      <c r="E133" s="86" t="s">
        <v>781</v>
      </c>
      <c r="F133" s="86" t="s">
        <v>781</v>
      </c>
      <c r="H133" s="96" t="s">
        <v>197</v>
      </c>
    </row>
    <row r="134" spans="1:8" x14ac:dyDescent="0.35">
      <c r="A134" s="96" t="s">
        <v>199</v>
      </c>
      <c r="B134" s="96" t="s">
        <v>200</v>
      </c>
      <c r="C134" s="86" t="s">
        <v>1013</v>
      </c>
      <c r="D134" s="86" t="s">
        <v>781</v>
      </c>
      <c r="E134" s="86" t="s">
        <v>781</v>
      </c>
      <c r="F134" s="86" t="s">
        <v>781</v>
      </c>
      <c r="H134" s="96" t="s">
        <v>199</v>
      </c>
    </row>
    <row r="135" spans="1:8" x14ac:dyDescent="0.35">
      <c r="A135" s="96" t="s">
        <v>199</v>
      </c>
      <c r="B135" s="96" t="s">
        <v>201</v>
      </c>
      <c r="C135" s="86" t="s">
        <v>1014</v>
      </c>
      <c r="D135" s="86">
        <v>0.48439338145407895</v>
      </c>
      <c r="E135" s="86">
        <v>245.68700000000001</v>
      </c>
      <c r="F135" s="86">
        <v>11.534000000000001</v>
      </c>
      <c r="H135" s="96" t="s">
        <v>199</v>
      </c>
    </row>
    <row r="136" spans="1:8" x14ac:dyDescent="0.35">
      <c r="A136" s="96" t="s">
        <v>202</v>
      </c>
      <c r="B136" s="96" t="s">
        <v>203</v>
      </c>
      <c r="C136" s="86" t="s">
        <v>1014</v>
      </c>
      <c r="D136" s="86">
        <v>0.45961097461097467</v>
      </c>
      <c r="E136" s="86">
        <v>128.4</v>
      </c>
      <c r="F136" s="86" t="s">
        <v>781</v>
      </c>
      <c r="H136" s="96" t="s">
        <v>202</v>
      </c>
    </row>
    <row r="137" spans="1:8" x14ac:dyDescent="0.35">
      <c r="A137" s="96" t="s">
        <v>204</v>
      </c>
      <c r="B137" s="96" t="s">
        <v>205</v>
      </c>
      <c r="C137" s="86" t="s">
        <v>1013</v>
      </c>
      <c r="D137" s="86" t="s">
        <v>781</v>
      </c>
      <c r="E137" s="86" t="s">
        <v>781</v>
      </c>
      <c r="F137" s="86" t="s">
        <v>781</v>
      </c>
      <c r="H137" s="96" t="s">
        <v>204</v>
      </c>
    </row>
    <row r="138" spans="1:8" x14ac:dyDescent="0.35">
      <c r="A138" s="96" t="s">
        <v>206</v>
      </c>
      <c r="B138" s="96" t="s">
        <v>207</v>
      </c>
      <c r="C138" s="86" t="s">
        <v>1013</v>
      </c>
      <c r="D138" s="86" t="s">
        <v>781</v>
      </c>
      <c r="E138" s="86" t="s">
        <v>781</v>
      </c>
      <c r="F138" s="86" t="s">
        <v>781</v>
      </c>
      <c r="H138" s="96" t="s">
        <v>206</v>
      </c>
    </row>
    <row r="139" spans="1:8" x14ac:dyDescent="0.35">
      <c r="A139" s="96" t="s">
        <v>208</v>
      </c>
      <c r="B139" s="96" t="s">
        <v>209</v>
      </c>
      <c r="C139" s="86" t="s">
        <v>1014</v>
      </c>
      <c r="D139" s="86">
        <v>0.76884045591870365</v>
      </c>
      <c r="E139" s="86">
        <v>33.200000000000003</v>
      </c>
      <c r="F139" s="86" t="s">
        <v>781</v>
      </c>
      <c r="H139" s="96" t="s">
        <v>208</v>
      </c>
    </row>
    <row r="140" spans="1:8" x14ac:dyDescent="0.35">
      <c r="A140" s="96" t="s">
        <v>210</v>
      </c>
      <c r="B140" s="96" t="s">
        <v>211</v>
      </c>
      <c r="C140" s="86" t="s">
        <v>1014</v>
      </c>
      <c r="D140" s="86">
        <v>0.49982790722152437</v>
      </c>
      <c r="E140" s="86">
        <v>165.85300000000001</v>
      </c>
      <c r="F140" s="86">
        <v>12.287000000000001</v>
      </c>
      <c r="H140" s="96" t="s">
        <v>210</v>
      </c>
    </row>
    <row r="141" spans="1:8" x14ac:dyDescent="0.35">
      <c r="A141" s="96" t="s">
        <v>212</v>
      </c>
      <c r="B141" s="96" t="s">
        <v>213</v>
      </c>
      <c r="C141" s="86" t="s">
        <v>1013</v>
      </c>
      <c r="D141" s="86" t="s">
        <v>781</v>
      </c>
      <c r="E141" s="86" t="s">
        <v>781</v>
      </c>
      <c r="F141" s="86" t="s">
        <v>781</v>
      </c>
      <c r="H141" s="96" t="s">
        <v>212</v>
      </c>
    </row>
    <row r="142" spans="1:8" x14ac:dyDescent="0.35">
      <c r="A142" s="96" t="s">
        <v>214</v>
      </c>
      <c r="B142" s="96" t="s">
        <v>215</v>
      </c>
      <c r="C142" s="86" t="s">
        <v>1014</v>
      </c>
      <c r="D142" s="86">
        <v>0.73018408897259979</v>
      </c>
      <c r="E142" s="86">
        <v>11.417999999999999</v>
      </c>
      <c r="F142" s="86" t="s">
        <v>781</v>
      </c>
      <c r="H142" s="96" t="s">
        <v>214</v>
      </c>
    </row>
    <row r="143" spans="1:8" x14ac:dyDescent="0.35">
      <c r="A143" s="96" t="s">
        <v>216</v>
      </c>
      <c r="B143" s="96" t="s">
        <v>217</v>
      </c>
      <c r="C143" s="86" t="s">
        <v>1014</v>
      </c>
      <c r="D143" s="86">
        <v>0.57808567177479497</v>
      </c>
      <c r="E143" s="86">
        <v>185.4</v>
      </c>
      <c r="F143" s="86">
        <v>43.222999999999999</v>
      </c>
      <c r="H143" s="96" t="s">
        <v>216</v>
      </c>
    </row>
    <row r="144" spans="1:8" x14ac:dyDescent="0.35">
      <c r="A144" s="96" t="s">
        <v>216</v>
      </c>
      <c r="B144" s="96" t="s">
        <v>218</v>
      </c>
      <c r="C144" s="86" t="s">
        <v>1013</v>
      </c>
      <c r="D144" s="86" t="s">
        <v>781</v>
      </c>
      <c r="E144" s="86" t="s">
        <v>781</v>
      </c>
      <c r="F144" s="86" t="s">
        <v>781</v>
      </c>
      <c r="H144" s="96" t="s">
        <v>216</v>
      </c>
    </row>
    <row r="145" spans="1:8" x14ac:dyDescent="0.35">
      <c r="A145" s="96" t="s">
        <v>219</v>
      </c>
      <c r="B145" s="96" t="s">
        <v>220</v>
      </c>
      <c r="C145" s="86" t="s">
        <v>1013</v>
      </c>
      <c r="D145" s="86" t="s">
        <v>781</v>
      </c>
      <c r="E145" s="86" t="s">
        <v>781</v>
      </c>
      <c r="F145" s="86" t="s">
        <v>781</v>
      </c>
      <c r="H145" s="96" t="s">
        <v>219</v>
      </c>
    </row>
    <row r="146" spans="1:8" x14ac:dyDescent="0.35">
      <c r="A146" s="96" t="s">
        <v>219</v>
      </c>
      <c r="B146" s="96" t="s">
        <v>221</v>
      </c>
      <c r="C146" s="86" t="s">
        <v>1013</v>
      </c>
      <c r="D146" s="86" t="s">
        <v>781</v>
      </c>
      <c r="E146" s="86" t="s">
        <v>781</v>
      </c>
      <c r="F146" s="86" t="s">
        <v>781</v>
      </c>
      <c r="H146" s="96" t="s">
        <v>219</v>
      </c>
    </row>
    <row r="147" spans="1:8" x14ac:dyDescent="0.35">
      <c r="A147" s="96" t="s">
        <v>219</v>
      </c>
      <c r="B147" s="96" t="s">
        <v>222</v>
      </c>
      <c r="C147" s="86" t="s">
        <v>1014</v>
      </c>
      <c r="D147" s="86">
        <v>0.81887406593406586</v>
      </c>
      <c r="E147" s="86">
        <v>5.78</v>
      </c>
      <c r="F147" s="86" t="s">
        <v>781</v>
      </c>
      <c r="H147" s="96" t="s">
        <v>219</v>
      </c>
    </row>
    <row r="148" spans="1:8" x14ac:dyDescent="0.35">
      <c r="A148" s="96" t="s">
        <v>223</v>
      </c>
      <c r="B148" s="96" t="s">
        <v>224</v>
      </c>
      <c r="C148" s="86" t="s">
        <v>1014</v>
      </c>
      <c r="D148" s="86">
        <v>0.50659678695652166</v>
      </c>
      <c r="E148" s="86">
        <v>45.27</v>
      </c>
      <c r="F148" s="86" t="s">
        <v>781</v>
      </c>
      <c r="H148" s="96" t="s">
        <v>223</v>
      </c>
    </row>
    <row r="149" spans="1:8" x14ac:dyDescent="0.35">
      <c r="A149" s="96" t="s">
        <v>225</v>
      </c>
      <c r="B149" s="96" t="s">
        <v>226</v>
      </c>
      <c r="C149" s="86" t="s">
        <v>1013</v>
      </c>
      <c r="D149" s="86" t="s">
        <v>781</v>
      </c>
      <c r="E149" s="86" t="s">
        <v>781</v>
      </c>
      <c r="F149" s="86" t="s">
        <v>781</v>
      </c>
      <c r="H149" s="96" t="s">
        <v>225</v>
      </c>
    </row>
    <row r="150" spans="1:8" x14ac:dyDescent="0.35">
      <c r="A150" s="96" t="s">
        <v>229</v>
      </c>
      <c r="B150" s="96" t="s">
        <v>230</v>
      </c>
      <c r="C150" s="86" t="s">
        <v>1013</v>
      </c>
      <c r="D150" s="86" t="s">
        <v>781</v>
      </c>
      <c r="E150" s="86" t="s">
        <v>781</v>
      </c>
      <c r="F150" s="86" t="s">
        <v>781</v>
      </c>
      <c r="H150" s="96" t="s">
        <v>229</v>
      </c>
    </row>
    <row r="151" spans="1:8" x14ac:dyDescent="0.35">
      <c r="A151" s="96" t="s">
        <v>229</v>
      </c>
      <c r="B151" s="96" t="s">
        <v>231</v>
      </c>
      <c r="C151" s="86" t="s">
        <v>1013</v>
      </c>
      <c r="D151" s="86" t="s">
        <v>781</v>
      </c>
      <c r="E151" s="86" t="s">
        <v>781</v>
      </c>
      <c r="F151" s="86" t="s">
        <v>781</v>
      </c>
      <c r="H151" s="96" t="s">
        <v>229</v>
      </c>
    </row>
    <row r="152" spans="1:8" x14ac:dyDescent="0.35">
      <c r="A152" s="96" t="s">
        <v>229</v>
      </c>
      <c r="B152" s="96" t="s">
        <v>232</v>
      </c>
      <c r="C152" s="86" t="s">
        <v>1013</v>
      </c>
      <c r="D152" s="86" t="s">
        <v>781</v>
      </c>
      <c r="E152" s="86" t="s">
        <v>781</v>
      </c>
      <c r="F152" s="86" t="s">
        <v>781</v>
      </c>
      <c r="H152" s="96" t="s">
        <v>229</v>
      </c>
    </row>
    <row r="153" spans="1:8" x14ac:dyDescent="0.35">
      <c r="A153" s="96" t="s">
        <v>229</v>
      </c>
      <c r="B153" s="96" t="s">
        <v>233</v>
      </c>
      <c r="C153" s="86" t="s">
        <v>1013</v>
      </c>
      <c r="D153" s="86" t="s">
        <v>781</v>
      </c>
      <c r="E153" s="86" t="s">
        <v>781</v>
      </c>
      <c r="F153" s="86" t="s">
        <v>781</v>
      </c>
      <c r="H153" s="96" t="s">
        <v>229</v>
      </c>
    </row>
    <row r="154" spans="1:8" x14ac:dyDescent="0.35">
      <c r="A154" s="96" t="s">
        <v>234</v>
      </c>
      <c r="B154" s="96" t="s">
        <v>235</v>
      </c>
      <c r="C154" s="86" t="s">
        <v>1013</v>
      </c>
      <c r="D154" s="86" t="s">
        <v>781</v>
      </c>
      <c r="E154" s="86" t="s">
        <v>781</v>
      </c>
      <c r="F154" s="86" t="s">
        <v>781</v>
      </c>
      <c r="H154" s="96" t="s">
        <v>234</v>
      </c>
    </row>
    <row r="155" spans="1:8" x14ac:dyDescent="0.35">
      <c r="A155" s="96" t="s">
        <v>236</v>
      </c>
      <c r="B155" s="96" t="s">
        <v>237</v>
      </c>
      <c r="C155" s="86" t="s">
        <v>1014</v>
      </c>
      <c r="D155" s="86">
        <v>1</v>
      </c>
      <c r="E155" s="86" t="s">
        <v>781</v>
      </c>
      <c r="F155" s="86" t="s">
        <v>781</v>
      </c>
      <c r="H155" s="96" t="s">
        <v>236</v>
      </c>
    </row>
    <row r="156" spans="1:8" x14ac:dyDescent="0.35">
      <c r="A156" s="96" t="s">
        <v>236</v>
      </c>
      <c r="B156" s="96" t="s">
        <v>238</v>
      </c>
      <c r="C156" s="86" t="s">
        <v>1014</v>
      </c>
      <c r="D156" s="86">
        <v>0.6325124827134434</v>
      </c>
      <c r="E156" s="86">
        <v>29.51</v>
      </c>
      <c r="F156" s="86" t="s">
        <v>781</v>
      </c>
      <c r="H156" s="96" t="s">
        <v>236</v>
      </c>
    </row>
    <row r="157" spans="1:8" x14ac:dyDescent="0.35">
      <c r="A157" s="96" t="s">
        <v>239</v>
      </c>
      <c r="B157" s="96" t="s">
        <v>240</v>
      </c>
      <c r="C157" s="86" t="s">
        <v>1013</v>
      </c>
      <c r="D157" s="86" t="s">
        <v>781</v>
      </c>
      <c r="E157" s="86" t="s">
        <v>781</v>
      </c>
      <c r="F157" s="86" t="s">
        <v>781</v>
      </c>
      <c r="H157" s="96" t="s">
        <v>239</v>
      </c>
    </row>
    <row r="158" spans="1:8" x14ac:dyDescent="0.35">
      <c r="A158" s="96" t="s">
        <v>241</v>
      </c>
      <c r="B158" s="96" t="s">
        <v>242</v>
      </c>
      <c r="C158" s="86" t="s">
        <v>1013</v>
      </c>
      <c r="D158" s="86" t="s">
        <v>781</v>
      </c>
      <c r="E158" s="86" t="s">
        <v>781</v>
      </c>
      <c r="F158" s="86" t="s">
        <v>781</v>
      </c>
      <c r="H158" s="96" t="s">
        <v>241</v>
      </c>
    </row>
    <row r="159" spans="1:8" x14ac:dyDescent="0.35">
      <c r="A159" s="96" t="s">
        <v>241</v>
      </c>
      <c r="B159" s="96" t="s">
        <v>243</v>
      </c>
      <c r="C159" s="86" t="s">
        <v>1013</v>
      </c>
      <c r="D159" s="86" t="s">
        <v>781</v>
      </c>
      <c r="E159" s="86" t="s">
        <v>781</v>
      </c>
      <c r="F159" s="86" t="s">
        <v>781</v>
      </c>
      <c r="H159" s="96" t="s">
        <v>241</v>
      </c>
    </row>
    <row r="160" spans="1:8" x14ac:dyDescent="0.35">
      <c r="A160" s="96" t="s">
        <v>241</v>
      </c>
      <c r="B160" s="96" t="s">
        <v>245</v>
      </c>
      <c r="C160" s="86" t="s">
        <v>1013</v>
      </c>
      <c r="D160" s="86" t="s">
        <v>781</v>
      </c>
      <c r="E160" s="86" t="s">
        <v>781</v>
      </c>
      <c r="F160" s="86" t="s">
        <v>781</v>
      </c>
      <c r="H160" s="96" t="s">
        <v>241</v>
      </c>
    </row>
    <row r="161" spans="1:8" x14ac:dyDescent="0.35">
      <c r="A161" s="96" t="s">
        <v>241</v>
      </c>
      <c r="B161" s="96" t="s">
        <v>246</v>
      </c>
      <c r="C161" s="86" t="s">
        <v>1013</v>
      </c>
      <c r="D161" s="86" t="s">
        <v>781</v>
      </c>
      <c r="E161" s="86" t="s">
        <v>781</v>
      </c>
      <c r="F161" s="86" t="s">
        <v>781</v>
      </c>
      <c r="H161" s="96" t="s">
        <v>241</v>
      </c>
    </row>
    <row r="162" spans="1:8" x14ac:dyDescent="0.35">
      <c r="A162" s="96" t="s">
        <v>247</v>
      </c>
      <c r="B162" s="96" t="s">
        <v>248</v>
      </c>
      <c r="C162" s="86" t="s">
        <v>1014</v>
      </c>
      <c r="D162" s="86">
        <v>0.74247272885941173</v>
      </c>
      <c r="E162" s="86">
        <v>23.27</v>
      </c>
      <c r="F162" s="86" t="s">
        <v>781</v>
      </c>
      <c r="H162" s="96" t="s">
        <v>247</v>
      </c>
    </row>
    <row r="163" spans="1:8" x14ac:dyDescent="0.35">
      <c r="A163" s="96" t="s">
        <v>249</v>
      </c>
      <c r="B163" s="96" t="s">
        <v>250</v>
      </c>
      <c r="C163" s="86" t="s">
        <v>1013</v>
      </c>
      <c r="D163" s="86" t="s">
        <v>781</v>
      </c>
      <c r="E163" s="86" t="s">
        <v>781</v>
      </c>
      <c r="F163" s="86" t="s">
        <v>781</v>
      </c>
      <c r="H163" s="96" t="s">
        <v>249</v>
      </c>
    </row>
    <row r="164" spans="1:8" x14ac:dyDescent="0.35">
      <c r="A164" s="96" t="s">
        <v>249</v>
      </c>
      <c r="B164" s="96" t="s">
        <v>251</v>
      </c>
      <c r="C164" s="86" t="s">
        <v>1013</v>
      </c>
      <c r="D164" s="86" t="s">
        <v>781</v>
      </c>
      <c r="E164" s="86" t="s">
        <v>781</v>
      </c>
      <c r="F164" s="86" t="s">
        <v>781</v>
      </c>
      <c r="H164" s="96" t="s">
        <v>249</v>
      </c>
    </row>
    <row r="165" spans="1:8" x14ac:dyDescent="0.35">
      <c r="A165" s="96" t="s">
        <v>249</v>
      </c>
      <c r="B165" s="96" t="s">
        <v>252</v>
      </c>
      <c r="C165" s="86" t="s">
        <v>1013</v>
      </c>
      <c r="D165" s="86" t="s">
        <v>781</v>
      </c>
      <c r="E165" s="86" t="s">
        <v>781</v>
      </c>
      <c r="F165" s="86" t="s">
        <v>781</v>
      </c>
      <c r="H165" s="96" t="s">
        <v>249</v>
      </c>
    </row>
    <row r="166" spans="1:8" x14ac:dyDescent="0.35">
      <c r="A166" s="96" t="s">
        <v>253</v>
      </c>
      <c r="B166" s="96" t="s">
        <v>254</v>
      </c>
      <c r="C166" s="86" t="s">
        <v>1013</v>
      </c>
      <c r="D166" s="86" t="s">
        <v>781</v>
      </c>
      <c r="E166" s="86" t="s">
        <v>781</v>
      </c>
      <c r="F166" s="86" t="s">
        <v>781</v>
      </c>
      <c r="H166" s="96" t="s">
        <v>253</v>
      </c>
    </row>
    <row r="167" spans="1:8" x14ac:dyDescent="0.35">
      <c r="A167" s="96" t="s">
        <v>253</v>
      </c>
      <c r="B167" s="96" t="s">
        <v>256</v>
      </c>
      <c r="C167" s="86" t="s">
        <v>1013</v>
      </c>
      <c r="D167" s="86" t="s">
        <v>781</v>
      </c>
      <c r="E167" s="86" t="s">
        <v>781</v>
      </c>
      <c r="F167" s="86" t="s">
        <v>781</v>
      </c>
      <c r="H167" s="96" t="s">
        <v>253</v>
      </c>
    </row>
    <row r="168" spans="1:8" x14ac:dyDescent="0.35">
      <c r="A168" s="96" t="s">
        <v>253</v>
      </c>
      <c r="B168" s="96" t="s">
        <v>257</v>
      </c>
      <c r="C168" s="86" t="s">
        <v>1013</v>
      </c>
      <c r="D168" s="86" t="s">
        <v>781</v>
      </c>
      <c r="E168" s="86" t="s">
        <v>781</v>
      </c>
      <c r="F168" s="86" t="s">
        <v>781</v>
      </c>
      <c r="H168" s="96" t="s">
        <v>253</v>
      </c>
    </row>
    <row r="169" spans="1:8" x14ac:dyDescent="0.35">
      <c r="A169" s="96" t="s">
        <v>258</v>
      </c>
      <c r="B169" s="96" t="s">
        <v>259</v>
      </c>
      <c r="C169" s="86" t="s">
        <v>1013</v>
      </c>
      <c r="D169" s="86" t="s">
        <v>781</v>
      </c>
      <c r="E169" s="86" t="s">
        <v>781</v>
      </c>
      <c r="F169" s="86" t="s">
        <v>781</v>
      </c>
      <c r="H169" s="96" t="s">
        <v>258</v>
      </c>
    </row>
    <row r="170" spans="1:8" x14ac:dyDescent="0.35">
      <c r="A170" s="96" t="s">
        <v>260</v>
      </c>
      <c r="B170" s="96" t="s">
        <v>261</v>
      </c>
      <c r="C170" s="86" t="s">
        <v>1014</v>
      </c>
      <c r="D170" s="86">
        <v>0.73857886763870484</v>
      </c>
      <c r="E170" s="86">
        <v>10.199999999999999</v>
      </c>
      <c r="F170" s="86" t="s">
        <v>781</v>
      </c>
      <c r="H170" s="96" t="s">
        <v>260</v>
      </c>
    </row>
    <row r="171" spans="1:8" x14ac:dyDescent="0.35">
      <c r="A171" s="96" t="s">
        <v>260</v>
      </c>
      <c r="B171" s="96" t="s">
        <v>262</v>
      </c>
      <c r="C171" s="86" t="s">
        <v>1013</v>
      </c>
      <c r="D171" s="86" t="s">
        <v>781</v>
      </c>
      <c r="E171" s="86" t="s">
        <v>781</v>
      </c>
      <c r="F171" s="86" t="s">
        <v>781</v>
      </c>
      <c r="H171" s="96" t="s">
        <v>260</v>
      </c>
    </row>
    <row r="172" spans="1:8" x14ac:dyDescent="0.35">
      <c r="A172" s="96" t="s">
        <v>263</v>
      </c>
      <c r="B172" s="96" t="s">
        <v>264</v>
      </c>
      <c r="C172" s="86" t="s">
        <v>1014</v>
      </c>
      <c r="D172" s="86">
        <v>0.5132772265532719</v>
      </c>
      <c r="E172" s="86">
        <v>35.67</v>
      </c>
      <c r="F172" s="86" t="s">
        <v>781</v>
      </c>
      <c r="H172" s="96" t="s">
        <v>263</v>
      </c>
    </row>
    <row r="173" spans="1:8" x14ac:dyDescent="0.35">
      <c r="A173" s="96" t="s">
        <v>267</v>
      </c>
      <c r="B173" s="96" t="s">
        <v>268</v>
      </c>
      <c r="C173" s="86" t="s">
        <v>1013</v>
      </c>
      <c r="D173" s="86" t="s">
        <v>781</v>
      </c>
      <c r="E173" s="86" t="s">
        <v>781</v>
      </c>
      <c r="F173" s="86" t="s">
        <v>781</v>
      </c>
      <c r="H173" s="96" t="s">
        <v>267</v>
      </c>
    </row>
    <row r="174" spans="1:8" x14ac:dyDescent="0.35">
      <c r="A174" s="96" t="s">
        <v>267</v>
      </c>
      <c r="B174" s="96" t="s">
        <v>270</v>
      </c>
      <c r="C174" s="86" t="s">
        <v>1014</v>
      </c>
      <c r="D174" s="86">
        <v>0.44503914113608689</v>
      </c>
      <c r="E174" s="86">
        <v>618.42999999999995</v>
      </c>
      <c r="F174" s="86" t="s">
        <v>781</v>
      </c>
      <c r="H174" s="96" t="s">
        <v>267</v>
      </c>
    </row>
    <row r="175" spans="1:8" x14ac:dyDescent="0.35">
      <c r="A175" s="96" t="s">
        <v>267</v>
      </c>
      <c r="B175" s="96" t="s">
        <v>271</v>
      </c>
      <c r="C175" s="86" t="s">
        <v>1014</v>
      </c>
      <c r="D175" s="86">
        <v>0.44851118051381234</v>
      </c>
      <c r="E175" s="86">
        <v>22.747599999999998</v>
      </c>
      <c r="F175" s="86" t="s">
        <v>781</v>
      </c>
      <c r="H175" s="96" t="s">
        <v>267</v>
      </c>
    </row>
    <row r="176" spans="1:8" x14ac:dyDescent="0.35">
      <c r="A176" s="96" t="s">
        <v>272</v>
      </c>
      <c r="B176" s="96" t="s">
        <v>273</v>
      </c>
      <c r="C176" s="86" t="s">
        <v>1014</v>
      </c>
      <c r="D176" s="86">
        <v>0.478339245605853</v>
      </c>
      <c r="E176" s="86">
        <v>87.75</v>
      </c>
      <c r="F176" s="86">
        <v>149.81299999999999</v>
      </c>
      <c r="H176" s="96" t="s">
        <v>272</v>
      </c>
    </row>
    <row r="177" spans="1:8" x14ac:dyDescent="0.35">
      <c r="A177" s="96" t="s">
        <v>272</v>
      </c>
      <c r="B177" s="96" t="s">
        <v>274</v>
      </c>
      <c r="C177" s="86" t="s">
        <v>1014</v>
      </c>
      <c r="D177" s="86">
        <v>0.47840889331957759</v>
      </c>
      <c r="E177" s="86">
        <v>21.66</v>
      </c>
      <c r="F177" s="86" t="s">
        <v>781</v>
      </c>
      <c r="H177" s="96" t="s">
        <v>272</v>
      </c>
    </row>
    <row r="178" spans="1:8" x14ac:dyDescent="0.35">
      <c r="A178" s="96" t="s">
        <v>275</v>
      </c>
      <c r="B178" s="96" t="s">
        <v>276</v>
      </c>
      <c r="C178" s="86" t="s">
        <v>1013</v>
      </c>
      <c r="D178" s="86" t="s">
        <v>781</v>
      </c>
      <c r="E178" s="86" t="s">
        <v>781</v>
      </c>
      <c r="F178" s="86" t="s">
        <v>781</v>
      </c>
      <c r="H178" s="96" t="s">
        <v>275</v>
      </c>
    </row>
    <row r="179" spans="1:8" x14ac:dyDescent="0.35">
      <c r="A179" s="96" t="s">
        <v>275</v>
      </c>
      <c r="B179" s="96" t="s">
        <v>277</v>
      </c>
      <c r="C179" s="86" t="s">
        <v>1013</v>
      </c>
      <c r="D179" s="86" t="s">
        <v>781</v>
      </c>
      <c r="E179" s="86" t="s">
        <v>781</v>
      </c>
      <c r="F179" s="86" t="s">
        <v>781</v>
      </c>
      <c r="H179" s="96" t="s">
        <v>275</v>
      </c>
    </row>
    <row r="180" spans="1:8" x14ac:dyDescent="0.35">
      <c r="A180" s="96" t="s">
        <v>275</v>
      </c>
      <c r="B180" s="96" t="s">
        <v>278</v>
      </c>
      <c r="C180" s="86" t="s">
        <v>1013</v>
      </c>
      <c r="D180" s="86" t="s">
        <v>781</v>
      </c>
      <c r="E180" s="86" t="s">
        <v>781</v>
      </c>
      <c r="F180" s="86" t="s">
        <v>781</v>
      </c>
      <c r="H180" s="96" t="s">
        <v>275</v>
      </c>
    </row>
    <row r="181" spans="1:8" x14ac:dyDescent="0.35">
      <c r="A181" s="96" t="s">
        <v>275</v>
      </c>
      <c r="B181" s="96" t="s">
        <v>279</v>
      </c>
      <c r="C181" s="86" t="s">
        <v>1013</v>
      </c>
      <c r="D181" s="86" t="s">
        <v>781</v>
      </c>
      <c r="E181" s="86" t="s">
        <v>781</v>
      </c>
      <c r="F181" s="86" t="s">
        <v>781</v>
      </c>
      <c r="H181" s="96" t="s">
        <v>275</v>
      </c>
    </row>
    <row r="182" spans="1:8" x14ac:dyDescent="0.35">
      <c r="A182" s="96" t="s">
        <v>275</v>
      </c>
      <c r="B182" s="96" t="s">
        <v>280</v>
      </c>
      <c r="C182" s="86" t="s">
        <v>1013</v>
      </c>
      <c r="D182" s="86" t="s">
        <v>781</v>
      </c>
      <c r="E182" s="86" t="s">
        <v>781</v>
      </c>
      <c r="F182" s="86" t="s">
        <v>781</v>
      </c>
      <c r="H182" s="96" t="s">
        <v>275</v>
      </c>
    </row>
    <row r="183" spans="1:8" x14ac:dyDescent="0.35">
      <c r="A183" s="96" t="s">
        <v>275</v>
      </c>
      <c r="B183" s="96" t="s">
        <v>281</v>
      </c>
      <c r="C183" s="86" t="s">
        <v>1013</v>
      </c>
      <c r="D183" s="86" t="s">
        <v>781</v>
      </c>
      <c r="E183" s="86" t="s">
        <v>781</v>
      </c>
      <c r="F183" s="86" t="s">
        <v>781</v>
      </c>
      <c r="H183" s="96" t="s">
        <v>275</v>
      </c>
    </row>
    <row r="184" spans="1:8" x14ac:dyDescent="0.35">
      <c r="A184" s="96" t="s">
        <v>275</v>
      </c>
      <c r="B184" s="96" t="s">
        <v>282</v>
      </c>
      <c r="C184" s="86" t="s">
        <v>1013</v>
      </c>
      <c r="D184" s="86" t="s">
        <v>781</v>
      </c>
      <c r="E184" s="86" t="s">
        <v>781</v>
      </c>
      <c r="F184" s="86" t="s">
        <v>781</v>
      </c>
      <c r="H184" s="96" t="s">
        <v>275</v>
      </c>
    </row>
    <row r="185" spans="1:8" x14ac:dyDescent="0.35">
      <c r="A185" s="96" t="s">
        <v>275</v>
      </c>
      <c r="B185" s="96" t="s">
        <v>283</v>
      </c>
      <c r="C185" s="86" t="s">
        <v>1013</v>
      </c>
      <c r="D185" s="86" t="s">
        <v>781</v>
      </c>
      <c r="E185" s="86" t="s">
        <v>781</v>
      </c>
      <c r="F185" s="86" t="s">
        <v>781</v>
      </c>
      <c r="H185" s="96" t="s">
        <v>275</v>
      </c>
    </row>
    <row r="186" spans="1:8" x14ac:dyDescent="0.35">
      <c r="A186" s="96" t="s">
        <v>275</v>
      </c>
      <c r="B186" s="96" t="s">
        <v>284</v>
      </c>
      <c r="C186" s="86" t="s">
        <v>1013</v>
      </c>
      <c r="D186" s="86" t="s">
        <v>781</v>
      </c>
      <c r="E186" s="86" t="s">
        <v>781</v>
      </c>
      <c r="F186" s="86" t="s">
        <v>781</v>
      </c>
      <c r="H186" s="96" t="s">
        <v>275</v>
      </c>
    </row>
    <row r="187" spans="1:8" x14ac:dyDescent="0.35">
      <c r="A187" s="96" t="s">
        <v>275</v>
      </c>
      <c r="B187" s="96" t="s">
        <v>285</v>
      </c>
      <c r="C187" s="86" t="s">
        <v>1013</v>
      </c>
      <c r="D187" s="86" t="s">
        <v>781</v>
      </c>
      <c r="E187" s="86" t="s">
        <v>781</v>
      </c>
      <c r="F187" s="86" t="s">
        <v>781</v>
      </c>
      <c r="H187" s="96" t="s">
        <v>275</v>
      </c>
    </row>
    <row r="188" spans="1:8" x14ac:dyDescent="0.35">
      <c r="A188" s="96" t="s">
        <v>275</v>
      </c>
      <c r="B188" s="96" t="s">
        <v>286</v>
      </c>
      <c r="C188" s="86" t="s">
        <v>1013</v>
      </c>
      <c r="D188" s="86" t="s">
        <v>781</v>
      </c>
      <c r="E188" s="86" t="s">
        <v>781</v>
      </c>
      <c r="F188" s="86" t="s">
        <v>781</v>
      </c>
      <c r="H188" s="96" t="s">
        <v>275</v>
      </c>
    </row>
    <row r="189" spans="1:8" x14ac:dyDescent="0.35">
      <c r="A189" s="96" t="s">
        <v>275</v>
      </c>
      <c r="B189" s="96" t="s">
        <v>287</v>
      </c>
      <c r="C189" s="86" t="s">
        <v>1013</v>
      </c>
      <c r="D189" s="86" t="s">
        <v>781</v>
      </c>
      <c r="E189" s="86" t="s">
        <v>781</v>
      </c>
      <c r="F189" s="86" t="s">
        <v>781</v>
      </c>
      <c r="H189" s="96" t="s">
        <v>275</v>
      </c>
    </row>
    <row r="190" spans="1:8" x14ac:dyDescent="0.35">
      <c r="A190" s="96" t="s">
        <v>275</v>
      </c>
      <c r="B190" s="96" t="s">
        <v>288</v>
      </c>
      <c r="C190" s="86" t="s">
        <v>1013</v>
      </c>
      <c r="D190" s="86" t="s">
        <v>781</v>
      </c>
      <c r="E190" s="86" t="s">
        <v>781</v>
      </c>
      <c r="F190" s="86" t="s">
        <v>781</v>
      </c>
      <c r="H190" s="96" t="s">
        <v>275</v>
      </c>
    </row>
    <row r="191" spans="1:8" x14ac:dyDescent="0.35">
      <c r="A191" s="96" t="s">
        <v>275</v>
      </c>
      <c r="B191" s="96" t="s">
        <v>289</v>
      </c>
      <c r="C191" s="86" t="s">
        <v>1013</v>
      </c>
      <c r="D191" s="86" t="s">
        <v>781</v>
      </c>
      <c r="E191" s="86" t="s">
        <v>781</v>
      </c>
      <c r="F191" s="86" t="s">
        <v>781</v>
      </c>
      <c r="H191" s="96" t="s">
        <v>275</v>
      </c>
    </row>
    <row r="192" spans="1:8" x14ac:dyDescent="0.35">
      <c r="A192" s="96" t="s">
        <v>275</v>
      </c>
      <c r="B192" s="96" t="s">
        <v>290</v>
      </c>
      <c r="C192" s="86" t="s">
        <v>1013</v>
      </c>
      <c r="D192" s="86" t="s">
        <v>781</v>
      </c>
      <c r="E192" s="86" t="s">
        <v>781</v>
      </c>
      <c r="F192" s="86" t="s">
        <v>781</v>
      </c>
      <c r="H192" s="96" t="s">
        <v>275</v>
      </c>
    </row>
    <row r="193" spans="1:8" x14ac:dyDescent="0.35">
      <c r="A193" s="96" t="s">
        <v>275</v>
      </c>
      <c r="B193" s="96" t="s">
        <v>291</v>
      </c>
      <c r="C193" s="86" t="s">
        <v>1013</v>
      </c>
      <c r="D193" s="86" t="s">
        <v>781</v>
      </c>
      <c r="E193" s="86" t="s">
        <v>781</v>
      </c>
      <c r="F193" s="86" t="s">
        <v>781</v>
      </c>
      <c r="H193" s="96" t="s">
        <v>275</v>
      </c>
    </row>
    <row r="194" spans="1:8" x14ac:dyDescent="0.35">
      <c r="A194" s="96" t="s">
        <v>275</v>
      </c>
      <c r="B194" s="96" t="s">
        <v>292</v>
      </c>
      <c r="C194" s="86" t="s">
        <v>1013</v>
      </c>
      <c r="D194" s="86" t="s">
        <v>781</v>
      </c>
      <c r="E194" s="86" t="s">
        <v>781</v>
      </c>
      <c r="F194" s="86" t="s">
        <v>781</v>
      </c>
      <c r="H194" s="96" t="s">
        <v>275</v>
      </c>
    </row>
    <row r="195" spans="1:8" x14ac:dyDescent="0.35">
      <c r="A195" s="96" t="s">
        <v>275</v>
      </c>
      <c r="B195" s="96" t="s">
        <v>293</v>
      </c>
      <c r="C195" s="86" t="s">
        <v>1013</v>
      </c>
      <c r="D195" s="86" t="s">
        <v>781</v>
      </c>
      <c r="E195" s="86" t="s">
        <v>781</v>
      </c>
      <c r="F195" s="86" t="s">
        <v>781</v>
      </c>
      <c r="H195" s="96" t="s">
        <v>275</v>
      </c>
    </row>
    <row r="196" spans="1:8" x14ac:dyDescent="0.35">
      <c r="A196" s="96" t="s">
        <v>294</v>
      </c>
      <c r="B196" s="96" t="s">
        <v>295</v>
      </c>
      <c r="C196" s="86" t="s">
        <v>1013</v>
      </c>
      <c r="D196" s="86" t="s">
        <v>781</v>
      </c>
      <c r="E196" s="86" t="s">
        <v>781</v>
      </c>
      <c r="F196" s="86" t="s">
        <v>781</v>
      </c>
      <c r="H196" s="96" t="s">
        <v>294</v>
      </c>
    </row>
    <row r="197" spans="1:8" x14ac:dyDescent="0.35">
      <c r="A197" s="96" t="s">
        <v>294</v>
      </c>
      <c r="B197" s="96" t="s">
        <v>296</v>
      </c>
      <c r="C197" s="86" t="s">
        <v>1013</v>
      </c>
      <c r="D197" s="86" t="s">
        <v>781</v>
      </c>
      <c r="E197" s="86" t="s">
        <v>781</v>
      </c>
      <c r="F197" s="86" t="s">
        <v>781</v>
      </c>
      <c r="H197" s="96" t="s">
        <v>294</v>
      </c>
    </row>
    <row r="198" spans="1:8" x14ac:dyDescent="0.35">
      <c r="A198" s="96" t="s">
        <v>297</v>
      </c>
      <c r="B198" s="96" t="s">
        <v>298</v>
      </c>
      <c r="C198" s="86" t="s">
        <v>1013</v>
      </c>
      <c r="D198" s="86" t="s">
        <v>781</v>
      </c>
      <c r="E198" s="86" t="s">
        <v>781</v>
      </c>
      <c r="F198" s="86" t="s">
        <v>781</v>
      </c>
      <c r="H198" s="96" t="s">
        <v>297</v>
      </c>
    </row>
    <row r="199" spans="1:8" x14ac:dyDescent="0.35">
      <c r="A199" s="96" t="s">
        <v>297</v>
      </c>
      <c r="B199" s="96" t="s">
        <v>299</v>
      </c>
      <c r="C199" s="86" t="s">
        <v>1014</v>
      </c>
      <c r="D199" s="86">
        <v>0.66243221624249138</v>
      </c>
      <c r="E199" s="86">
        <v>19.266999999999999</v>
      </c>
      <c r="F199" s="86" t="s">
        <v>781</v>
      </c>
      <c r="H199" s="96" t="s">
        <v>297</v>
      </c>
    </row>
    <row r="200" spans="1:8" x14ac:dyDescent="0.35">
      <c r="A200" s="96" t="s">
        <v>302</v>
      </c>
      <c r="B200" s="96" t="s">
        <v>303</v>
      </c>
      <c r="C200" s="86" t="s">
        <v>1013</v>
      </c>
      <c r="D200" s="86" t="s">
        <v>781</v>
      </c>
      <c r="E200" s="86" t="s">
        <v>781</v>
      </c>
      <c r="F200" s="86">
        <v>3.8359999999999999</v>
      </c>
      <c r="H200" s="96" t="s">
        <v>302</v>
      </c>
    </row>
    <row r="201" spans="1:8" x14ac:dyDescent="0.35">
      <c r="A201" s="96" t="s">
        <v>304</v>
      </c>
      <c r="B201" s="96" t="s">
        <v>305</v>
      </c>
      <c r="C201" s="86" t="s">
        <v>1013</v>
      </c>
      <c r="D201" s="86" t="s">
        <v>781</v>
      </c>
      <c r="E201" s="86" t="s">
        <v>781</v>
      </c>
      <c r="F201" s="86" t="s">
        <v>781</v>
      </c>
      <c r="H201" s="96" t="s">
        <v>304</v>
      </c>
    </row>
    <row r="202" spans="1:8" x14ac:dyDescent="0.35">
      <c r="A202" s="96" t="s">
        <v>304</v>
      </c>
      <c r="B202" s="96" t="s">
        <v>306</v>
      </c>
      <c r="C202" s="86" t="s">
        <v>1014</v>
      </c>
      <c r="D202" s="86">
        <v>0.61465343067266498</v>
      </c>
      <c r="E202" s="86">
        <v>23.411999999999999</v>
      </c>
      <c r="F202" s="86" t="s">
        <v>781</v>
      </c>
      <c r="H202" s="96" t="s">
        <v>304</v>
      </c>
    </row>
    <row r="203" spans="1:8" x14ac:dyDescent="0.35">
      <c r="A203" s="96" t="s">
        <v>304</v>
      </c>
      <c r="B203" s="96" t="s">
        <v>307</v>
      </c>
      <c r="C203" s="86" t="s">
        <v>1013</v>
      </c>
      <c r="D203" s="86" t="s">
        <v>781</v>
      </c>
      <c r="E203" s="86" t="s">
        <v>781</v>
      </c>
      <c r="F203" s="86" t="s">
        <v>781</v>
      </c>
      <c r="H203" s="96" t="s">
        <v>304</v>
      </c>
    </row>
    <row r="204" spans="1:8" x14ac:dyDescent="0.35">
      <c r="A204" s="96" t="s">
        <v>308</v>
      </c>
      <c r="B204" s="96" t="s">
        <v>309</v>
      </c>
      <c r="C204" s="86" t="s">
        <v>1014</v>
      </c>
      <c r="D204" s="86">
        <v>0.63298723867595819</v>
      </c>
      <c r="E204" s="86">
        <v>28</v>
      </c>
      <c r="F204" s="86" t="s">
        <v>781</v>
      </c>
      <c r="H204" s="96" t="s">
        <v>308</v>
      </c>
    </row>
    <row r="205" spans="1:8" x14ac:dyDescent="0.35">
      <c r="A205" s="96" t="s">
        <v>310</v>
      </c>
      <c r="B205" s="96" t="s">
        <v>311</v>
      </c>
      <c r="C205" s="86" t="s">
        <v>1013</v>
      </c>
      <c r="D205" s="86" t="s">
        <v>781</v>
      </c>
      <c r="E205" s="86" t="s">
        <v>781</v>
      </c>
      <c r="F205" s="86" t="s">
        <v>781</v>
      </c>
      <c r="H205" s="96" t="s">
        <v>310</v>
      </c>
    </row>
    <row r="206" spans="1:8" x14ac:dyDescent="0.35">
      <c r="A206" s="96" t="s">
        <v>310</v>
      </c>
      <c r="B206" s="96" t="s">
        <v>312</v>
      </c>
      <c r="C206" s="86" t="s">
        <v>1013</v>
      </c>
      <c r="D206" s="86" t="s">
        <v>781</v>
      </c>
      <c r="E206" s="86" t="s">
        <v>781</v>
      </c>
      <c r="F206" s="86" t="s">
        <v>781</v>
      </c>
      <c r="H206" s="96" t="s">
        <v>310</v>
      </c>
    </row>
    <row r="207" spans="1:8" x14ac:dyDescent="0.35">
      <c r="A207" s="96" t="s">
        <v>310</v>
      </c>
      <c r="B207" s="96" t="s">
        <v>313</v>
      </c>
      <c r="C207" s="86" t="s">
        <v>1014</v>
      </c>
      <c r="D207" s="86">
        <v>0.55556231865087158</v>
      </c>
      <c r="E207" s="86">
        <v>28.18</v>
      </c>
      <c r="F207" s="86" t="s">
        <v>781</v>
      </c>
      <c r="H207" s="96" t="s">
        <v>310</v>
      </c>
    </row>
    <row r="208" spans="1:8" x14ac:dyDescent="0.35">
      <c r="A208" s="96" t="s">
        <v>314</v>
      </c>
      <c r="B208" s="96" t="s">
        <v>315</v>
      </c>
      <c r="C208" s="86" t="s">
        <v>1013</v>
      </c>
      <c r="D208" s="86" t="s">
        <v>781</v>
      </c>
      <c r="E208" s="86" t="s">
        <v>781</v>
      </c>
      <c r="F208" s="86" t="s">
        <v>781</v>
      </c>
      <c r="H208" s="96" t="s">
        <v>314</v>
      </c>
    </row>
    <row r="209" spans="1:8" x14ac:dyDescent="0.35">
      <c r="A209" s="96" t="s">
        <v>316</v>
      </c>
      <c r="B209" s="96" t="s">
        <v>317</v>
      </c>
      <c r="C209" s="86" t="s">
        <v>1014</v>
      </c>
      <c r="D209" s="86">
        <v>0.62351794871794874</v>
      </c>
      <c r="E209" s="86">
        <v>17.399999999999999</v>
      </c>
      <c r="F209" s="86" t="s">
        <v>781</v>
      </c>
      <c r="H209" s="96" t="s">
        <v>316</v>
      </c>
    </row>
    <row r="210" spans="1:8" x14ac:dyDescent="0.35">
      <c r="A210" s="96" t="s">
        <v>318</v>
      </c>
      <c r="B210" s="96" t="s">
        <v>319</v>
      </c>
      <c r="C210" s="86" t="s">
        <v>1013</v>
      </c>
      <c r="D210" s="86" t="s">
        <v>781</v>
      </c>
      <c r="E210" s="86" t="s">
        <v>781</v>
      </c>
      <c r="F210" s="86" t="s">
        <v>781</v>
      </c>
      <c r="H210" s="96" t="s">
        <v>318</v>
      </c>
    </row>
    <row r="211" spans="1:8" x14ac:dyDescent="0.35">
      <c r="A211" s="96" t="s">
        <v>322</v>
      </c>
      <c r="B211" s="96" t="s">
        <v>323</v>
      </c>
      <c r="C211" s="86" t="s">
        <v>1013</v>
      </c>
      <c r="D211" s="86" t="s">
        <v>781</v>
      </c>
      <c r="E211" s="86" t="s">
        <v>781</v>
      </c>
      <c r="F211" s="86" t="s">
        <v>781</v>
      </c>
      <c r="H211" s="96" t="s">
        <v>322</v>
      </c>
    </row>
    <row r="212" spans="1:8" x14ac:dyDescent="0.35">
      <c r="A212" s="96" t="s">
        <v>324</v>
      </c>
      <c r="B212" s="96" t="s">
        <v>325</v>
      </c>
      <c r="C212" s="86" t="s">
        <v>1013</v>
      </c>
      <c r="D212" s="86" t="s">
        <v>781</v>
      </c>
      <c r="E212" s="86">
        <v>1.153</v>
      </c>
      <c r="F212" s="86" t="s">
        <v>781</v>
      </c>
      <c r="H212" s="96" t="s">
        <v>324</v>
      </c>
    </row>
    <row r="213" spans="1:8" x14ac:dyDescent="0.35">
      <c r="A213" s="96" t="s">
        <v>326</v>
      </c>
      <c r="B213" s="96" t="s">
        <v>327</v>
      </c>
      <c r="C213" s="86" t="s">
        <v>1013</v>
      </c>
      <c r="D213" s="86" t="s">
        <v>781</v>
      </c>
      <c r="E213" s="86" t="s">
        <v>781</v>
      </c>
      <c r="F213" s="86" t="s">
        <v>781</v>
      </c>
      <c r="H213" s="96" t="s">
        <v>326</v>
      </c>
    </row>
    <row r="214" spans="1:8" x14ac:dyDescent="0.35">
      <c r="A214" s="96" t="s">
        <v>326</v>
      </c>
      <c r="B214" s="96" t="s">
        <v>328</v>
      </c>
      <c r="C214" s="86" t="s">
        <v>1013</v>
      </c>
      <c r="D214" s="86" t="s">
        <v>781</v>
      </c>
      <c r="E214" s="86" t="s">
        <v>781</v>
      </c>
      <c r="F214" s="86" t="s">
        <v>781</v>
      </c>
      <c r="H214" s="96" t="s">
        <v>326</v>
      </c>
    </row>
    <row r="215" spans="1:8" x14ac:dyDescent="0.35">
      <c r="A215" s="96" t="s">
        <v>326</v>
      </c>
      <c r="B215" s="96" t="s">
        <v>329</v>
      </c>
      <c r="C215" s="86" t="s">
        <v>1013</v>
      </c>
      <c r="D215" s="86" t="s">
        <v>781</v>
      </c>
      <c r="E215" s="86" t="s">
        <v>781</v>
      </c>
      <c r="F215" s="86" t="s">
        <v>781</v>
      </c>
      <c r="H215" s="96" t="s">
        <v>326</v>
      </c>
    </row>
    <row r="216" spans="1:8" x14ac:dyDescent="0.35">
      <c r="A216" s="96" t="s">
        <v>326</v>
      </c>
      <c r="B216" s="96" t="s">
        <v>330</v>
      </c>
      <c r="C216" s="86" t="s">
        <v>1013</v>
      </c>
      <c r="D216" s="86" t="s">
        <v>781</v>
      </c>
      <c r="E216" s="86" t="s">
        <v>781</v>
      </c>
      <c r="F216" s="86" t="s">
        <v>781</v>
      </c>
      <c r="H216" s="96" t="s">
        <v>326</v>
      </c>
    </row>
    <row r="217" spans="1:8" x14ac:dyDescent="0.35">
      <c r="A217" s="96" t="s">
        <v>333</v>
      </c>
      <c r="B217" s="96" t="s">
        <v>334</v>
      </c>
      <c r="C217" s="86" t="s">
        <v>1013</v>
      </c>
      <c r="D217" s="86" t="s">
        <v>781</v>
      </c>
      <c r="E217" s="86" t="s">
        <v>781</v>
      </c>
      <c r="F217" s="86" t="s">
        <v>781</v>
      </c>
      <c r="H217" s="96" t="s">
        <v>333</v>
      </c>
    </row>
    <row r="218" spans="1:8" x14ac:dyDescent="0.35">
      <c r="A218" s="96" t="s">
        <v>333</v>
      </c>
      <c r="B218" s="96" t="s">
        <v>335</v>
      </c>
      <c r="C218" s="86" t="s">
        <v>1013</v>
      </c>
      <c r="D218" s="86" t="s">
        <v>781</v>
      </c>
      <c r="E218" s="86" t="s">
        <v>781</v>
      </c>
      <c r="F218" s="86" t="s">
        <v>781</v>
      </c>
      <c r="H218" s="96" t="s">
        <v>333</v>
      </c>
    </row>
    <row r="219" spans="1:8" x14ac:dyDescent="0.35">
      <c r="A219" s="96" t="s">
        <v>336</v>
      </c>
      <c r="B219" s="96" t="s">
        <v>339</v>
      </c>
      <c r="C219" s="86" t="s">
        <v>1014</v>
      </c>
      <c r="D219" s="86">
        <v>0.5503994002439746</v>
      </c>
      <c r="E219" s="86">
        <v>23.378247999999999</v>
      </c>
      <c r="F219" s="86" t="s">
        <v>781</v>
      </c>
      <c r="H219" s="96" t="s">
        <v>336</v>
      </c>
    </row>
    <row r="220" spans="1:8" x14ac:dyDescent="0.35">
      <c r="A220" s="96" t="s">
        <v>341</v>
      </c>
      <c r="B220" s="96" t="s">
        <v>342</v>
      </c>
      <c r="C220" s="86" t="s">
        <v>1014</v>
      </c>
      <c r="D220" s="86">
        <v>0.8160700173575659</v>
      </c>
      <c r="E220" s="86">
        <v>14.7</v>
      </c>
      <c r="F220" s="86" t="s">
        <v>781</v>
      </c>
      <c r="H220" s="96" t="s">
        <v>341</v>
      </c>
    </row>
    <row r="221" spans="1:8" x14ac:dyDescent="0.35">
      <c r="A221" s="96" t="s">
        <v>343</v>
      </c>
      <c r="B221" s="96" t="s">
        <v>344</v>
      </c>
      <c r="C221" s="86" t="s">
        <v>1013</v>
      </c>
      <c r="D221" s="86" t="s">
        <v>781</v>
      </c>
      <c r="E221" s="86" t="s">
        <v>781</v>
      </c>
      <c r="F221" s="86" t="s">
        <v>781</v>
      </c>
      <c r="H221" s="96" t="s">
        <v>343</v>
      </c>
    </row>
    <row r="222" spans="1:8" x14ac:dyDescent="0.35">
      <c r="A222" s="96" t="s">
        <v>345</v>
      </c>
      <c r="B222" s="96" t="s">
        <v>346</v>
      </c>
      <c r="C222" s="86" t="s">
        <v>1013</v>
      </c>
      <c r="D222" s="86" t="s">
        <v>781</v>
      </c>
      <c r="E222" s="86" t="s">
        <v>781</v>
      </c>
      <c r="F222" s="86" t="s">
        <v>781</v>
      </c>
      <c r="H222" s="96" t="s">
        <v>345</v>
      </c>
    </row>
    <row r="223" spans="1:8" x14ac:dyDescent="0.35">
      <c r="A223" s="96" t="s">
        <v>345</v>
      </c>
      <c r="B223" s="96" t="s">
        <v>347</v>
      </c>
      <c r="C223" s="86" t="s">
        <v>1013</v>
      </c>
      <c r="D223" s="86" t="s">
        <v>781</v>
      </c>
      <c r="E223" s="86" t="s">
        <v>781</v>
      </c>
      <c r="F223" s="86" t="s">
        <v>781</v>
      </c>
      <c r="H223" s="96" t="s">
        <v>345</v>
      </c>
    </row>
    <row r="224" spans="1:8" x14ac:dyDescent="0.35">
      <c r="A224" s="96" t="s">
        <v>345</v>
      </c>
      <c r="B224" s="96" t="s">
        <v>348</v>
      </c>
      <c r="C224" s="86" t="s">
        <v>1013</v>
      </c>
      <c r="D224" s="86" t="s">
        <v>781</v>
      </c>
      <c r="E224" s="86" t="s">
        <v>781</v>
      </c>
      <c r="F224" s="86" t="s">
        <v>781</v>
      </c>
      <c r="H224" s="96" t="s">
        <v>345</v>
      </c>
    </row>
    <row r="225" spans="1:8" x14ac:dyDescent="0.35">
      <c r="A225" s="96" t="s">
        <v>345</v>
      </c>
      <c r="B225" s="96" t="s">
        <v>349</v>
      </c>
      <c r="C225" s="86" t="s">
        <v>1013</v>
      </c>
      <c r="D225" s="86" t="s">
        <v>781</v>
      </c>
      <c r="E225" s="86" t="s">
        <v>781</v>
      </c>
      <c r="F225" s="86" t="s">
        <v>781</v>
      </c>
      <c r="H225" s="96" t="s">
        <v>345</v>
      </c>
    </row>
    <row r="226" spans="1:8" x14ac:dyDescent="0.35">
      <c r="A226" s="96" t="s">
        <v>345</v>
      </c>
      <c r="B226" s="96" t="s">
        <v>350</v>
      </c>
      <c r="C226" s="86" t="s">
        <v>1013</v>
      </c>
      <c r="D226" s="86" t="s">
        <v>781</v>
      </c>
      <c r="E226" s="86" t="s">
        <v>781</v>
      </c>
      <c r="F226" s="86" t="s">
        <v>781</v>
      </c>
      <c r="H226" s="96" t="s">
        <v>345</v>
      </c>
    </row>
    <row r="227" spans="1:8" x14ac:dyDescent="0.35">
      <c r="A227" s="96" t="s">
        <v>345</v>
      </c>
      <c r="B227" s="96" t="s">
        <v>351</v>
      </c>
      <c r="C227" s="86" t="s">
        <v>1013</v>
      </c>
      <c r="D227" s="86" t="s">
        <v>781</v>
      </c>
      <c r="E227" s="86" t="s">
        <v>781</v>
      </c>
      <c r="F227" s="86" t="s">
        <v>781</v>
      </c>
      <c r="H227" s="96" t="s">
        <v>345</v>
      </c>
    </row>
    <row r="228" spans="1:8" x14ac:dyDescent="0.35">
      <c r="A228" s="96" t="s">
        <v>345</v>
      </c>
      <c r="B228" s="96" t="s">
        <v>352</v>
      </c>
      <c r="C228" s="86" t="s">
        <v>1013</v>
      </c>
      <c r="D228" s="86" t="s">
        <v>781</v>
      </c>
      <c r="E228" s="86" t="s">
        <v>781</v>
      </c>
      <c r="F228" s="86" t="s">
        <v>781</v>
      </c>
      <c r="H228" s="96" t="s">
        <v>345</v>
      </c>
    </row>
    <row r="229" spans="1:8" x14ac:dyDescent="0.35">
      <c r="A229" s="96" t="s">
        <v>345</v>
      </c>
      <c r="B229" s="96" t="s">
        <v>353</v>
      </c>
      <c r="C229" s="86" t="s">
        <v>1014</v>
      </c>
      <c r="D229" s="86">
        <v>0.57176539397348169</v>
      </c>
      <c r="E229" s="86">
        <v>32.797800000000002</v>
      </c>
      <c r="F229" s="86">
        <v>1.7</v>
      </c>
      <c r="H229" s="96" t="s">
        <v>345</v>
      </c>
    </row>
    <row r="230" spans="1:8" x14ac:dyDescent="0.35">
      <c r="A230" s="96" t="s">
        <v>345</v>
      </c>
      <c r="B230" s="96" t="s">
        <v>354</v>
      </c>
      <c r="C230" s="86" t="s">
        <v>1013</v>
      </c>
      <c r="D230" s="86" t="s">
        <v>781</v>
      </c>
      <c r="E230" s="86" t="s">
        <v>781</v>
      </c>
      <c r="F230" s="86" t="s">
        <v>781</v>
      </c>
      <c r="H230" s="96" t="s">
        <v>345</v>
      </c>
    </row>
    <row r="231" spans="1:8" x14ac:dyDescent="0.35">
      <c r="A231" s="96" t="s">
        <v>345</v>
      </c>
      <c r="B231" s="96" t="s">
        <v>355</v>
      </c>
      <c r="C231" s="86" t="s">
        <v>1014</v>
      </c>
      <c r="D231" s="86">
        <v>0.67661157631016999</v>
      </c>
      <c r="E231" s="86">
        <v>13.212199999999999</v>
      </c>
      <c r="F231" s="86" t="s">
        <v>781</v>
      </c>
      <c r="H231" s="96" t="s">
        <v>345</v>
      </c>
    </row>
    <row r="232" spans="1:8" x14ac:dyDescent="0.35">
      <c r="A232" s="96" t="s">
        <v>345</v>
      </c>
      <c r="B232" s="96" t="s">
        <v>356</v>
      </c>
      <c r="C232" s="86" t="s">
        <v>1013</v>
      </c>
      <c r="D232" s="86" t="s">
        <v>781</v>
      </c>
      <c r="E232" s="86" t="s">
        <v>781</v>
      </c>
      <c r="F232" s="86" t="s">
        <v>781</v>
      </c>
      <c r="H232" s="96" t="s">
        <v>345</v>
      </c>
    </row>
    <row r="233" spans="1:8" x14ac:dyDescent="0.35">
      <c r="A233" s="96" t="s">
        <v>345</v>
      </c>
      <c r="B233" s="96" t="s">
        <v>357</v>
      </c>
      <c r="C233" s="86" t="s">
        <v>1013</v>
      </c>
      <c r="D233" s="86" t="s">
        <v>781</v>
      </c>
      <c r="E233" s="86" t="s">
        <v>781</v>
      </c>
      <c r="F233" s="86" t="s">
        <v>781</v>
      </c>
      <c r="H233" s="96" t="s">
        <v>345</v>
      </c>
    </row>
    <row r="234" spans="1:8" x14ac:dyDescent="0.35">
      <c r="A234" s="96" t="s">
        <v>345</v>
      </c>
      <c r="B234" s="96" t="s">
        <v>358</v>
      </c>
      <c r="C234" s="86" t="s">
        <v>1014</v>
      </c>
      <c r="D234" s="86">
        <v>0.51657844540184605</v>
      </c>
      <c r="E234" s="86">
        <v>104.5025</v>
      </c>
      <c r="F234" s="86" t="s">
        <v>781</v>
      </c>
      <c r="H234" s="96" t="s">
        <v>345</v>
      </c>
    </row>
    <row r="235" spans="1:8" x14ac:dyDescent="0.35">
      <c r="A235" s="96" t="s">
        <v>345</v>
      </c>
      <c r="B235" s="96" t="s">
        <v>359</v>
      </c>
      <c r="C235" s="86" t="s">
        <v>1013</v>
      </c>
      <c r="D235" s="86" t="s">
        <v>781</v>
      </c>
      <c r="E235" s="86" t="s">
        <v>781</v>
      </c>
      <c r="F235" s="86" t="s">
        <v>781</v>
      </c>
      <c r="H235" s="96" t="s">
        <v>345</v>
      </c>
    </row>
    <row r="236" spans="1:8" x14ac:dyDescent="0.35">
      <c r="A236" s="96" t="s">
        <v>345</v>
      </c>
      <c r="B236" s="96" t="s">
        <v>360</v>
      </c>
      <c r="C236" s="86" t="s">
        <v>1013</v>
      </c>
      <c r="D236" s="86" t="s">
        <v>781</v>
      </c>
      <c r="E236" s="86" t="s">
        <v>781</v>
      </c>
      <c r="F236" s="86" t="s">
        <v>781</v>
      </c>
      <c r="H236" s="96" t="s">
        <v>345</v>
      </c>
    </row>
    <row r="237" spans="1:8" x14ac:dyDescent="0.35">
      <c r="A237" s="96" t="s">
        <v>345</v>
      </c>
      <c r="B237" s="96" t="s">
        <v>361</v>
      </c>
      <c r="C237" s="86" t="s">
        <v>1013</v>
      </c>
      <c r="D237" s="86" t="s">
        <v>781</v>
      </c>
      <c r="E237" s="86" t="s">
        <v>781</v>
      </c>
      <c r="F237" s="86" t="s">
        <v>781</v>
      </c>
      <c r="H237" s="96" t="s">
        <v>345</v>
      </c>
    </row>
    <row r="238" spans="1:8" x14ac:dyDescent="0.35">
      <c r="A238" s="96" t="s">
        <v>345</v>
      </c>
      <c r="B238" s="96" t="s">
        <v>362</v>
      </c>
      <c r="C238" s="86" t="s">
        <v>1013</v>
      </c>
      <c r="D238" s="86" t="s">
        <v>781</v>
      </c>
      <c r="E238" s="86" t="s">
        <v>781</v>
      </c>
      <c r="F238" s="86" t="s">
        <v>781</v>
      </c>
      <c r="H238" s="96" t="s">
        <v>345</v>
      </c>
    </row>
    <row r="239" spans="1:8" x14ac:dyDescent="0.35">
      <c r="A239" s="96" t="s">
        <v>363</v>
      </c>
      <c r="B239" s="96" t="s">
        <v>364</v>
      </c>
      <c r="C239" s="86" t="s">
        <v>1013</v>
      </c>
      <c r="D239" s="86" t="s">
        <v>781</v>
      </c>
      <c r="E239" s="86" t="s">
        <v>781</v>
      </c>
      <c r="F239" s="86" t="s">
        <v>781</v>
      </c>
      <c r="H239" s="96" t="s">
        <v>363</v>
      </c>
    </row>
    <row r="240" spans="1:8" x14ac:dyDescent="0.35">
      <c r="A240" s="96" t="s">
        <v>363</v>
      </c>
      <c r="B240" s="96" t="s">
        <v>365</v>
      </c>
      <c r="C240" s="86" t="s">
        <v>1014</v>
      </c>
      <c r="D240" s="86">
        <v>0.73512018788197209</v>
      </c>
      <c r="E240" s="86">
        <v>41.6</v>
      </c>
      <c r="F240" s="86" t="s">
        <v>781</v>
      </c>
      <c r="H240" s="96" t="s">
        <v>363</v>
      </c>
    </row>
    <row r="241" spans="1:8" x14ac:dyDescent="0.35">
      <c r="A241" s="96" t="s">
        <v>363</v>
      </c>
      <c r="B241" s="96" t="s">
        <v>366</v>
      </c>
      <c r="C241" s="86" t="s">
        <v>1013</v>
      </c>
      <c r="D241" s="86" t="s">
        <v>781</v>
      </c>
      <c r="E241" s="86" t="s">
        <v>781</v>
      </c>
      <c r="F241" s="86" t="s">
        <v>781</v>
      </c>
      <c r="H241" s="96" t="s">
        <v>363</v>
      </c>
    </row>
    <row r="242" spans="1:8" x14ac:dyDescent="0.35">
      <c r="A242" s="96" t="s">
        <v>363</v>
      </c>
      <c r="B242" s="96" t="s">
        <v>367</v>
      </c>
      <c r="C242" s="86" t="s">
        <v>1013</v>
      </c>
      <c r="D242" s="86" t="s">
        <v>781</v>
      </c>
      <c r="E242" s="86" t="s">
        <v>781</v>
      </c>
      <c r="F242" s="86" t="s">
        <v>781</v>
      </c>
      <c r="H242" s="96" t="s">
        <v>363</v>
      </c>
    </row>
    <row r="243" spans="1:8" x14ac:dyDescent="0.35">
      <c r="A243" s="96" t="s">
        <v>363</v>
      </c>
      <c r="B243" s="96" t="s">
        <v>368</v>
      </c>
      <c r="C243" s="86" t="s">
        <v>1013</v>
      </c>
      <c r="D243" s="86" t="s">
        <v>781</v>
      </c>
      <c r="E243" s="86" t="s">
        <v>781</v>
      </c>
      <c r="F243" s="86" t="s">
        <v>781</v>
      </c>
      <c r="H243" s="96" t="s">
        <v>363</v>
      </c>
    </row>
    <row r="244" spans="1:8" x14ac:dyDescent="0.35">
      <c r="A244" s="96" t="s">
        <v>369</v>
      </c>
      <c r="B244" s="96" t="s">
        <v>370</v>
      </c>
      <c r="C244" s="86" t="s">
        <v>1013</v>
      </c>
      <c r="D244" s="86" t="s">
        <v>781</v>
      </c>
      <c r="E244" s="86" t="s">
        <v>781</v>
      </c>
      <c r="F244" s="86" t="s">
        <v>781</v>
      </c>
      <c r="H244" s="96" t="s">
        <v>369</v>
      </c>
    </row>
    <row r="245" spans="1:8" x14ac:dyDescent="0.35">
      <c r="A245" s="96" t="s">
        <v>369</v>
      </c>
      <c r="B245" s="96" t="s">
        <v>371</v>
      </c>
      <c r="C245" s="86" t="s">
        <v>1013</v>
      </c>
      <c r="D245" s="86" t="s">
        <v>781</v>
      </c>
      <c r="E245" s="86" t="s">
        <v>781</v>
      </c>
      <c r="F245" s="86" t="s">
        <v>781</v>
      </c>
      <c r="H245" s="96" t="s">
        <v>369</v>
      </c>
    </row>
    <row r="246" spans="1:8" x14ac:dyDescent="0.35">
      <c r="A246" s="96" t="s">
        <v>372</v>
      </c>
      <c r="B246" s="96" t="s">
        <v>373</v>
      </c>
      <c r="C246" s="86" t="s">
        <v>1013</v>
      </c>
      <c r="D246" s="86" t="s">
        <v>781</v>
      </c>
      <c r="E246" s="86" t="s">
        <v>781</v>
      </c>
      <c r="F246" s="86" t="s">
        <v>781</v>
      </c>
      <c r="H246" s="96" t="s">
        <v>372</v>
      </c>
    </row>
    <row r="247" spans="1:8" x14ac:dyDescent="0.35">
      <c r="A247" s="96" t="s">
        <v>374</v>
      </c>
      <c r="B247" s="96" t="s">
        <v>375</v>
      </c>
      <c r="C247" s="86" t="s">
        <v>1013</v>
      </c>
      <c r="D247" s="86" t="s">
        <v>781</v>
      </c>
      <c r="E247" s="86" t="s">
        <v>781</v>
      </c>
      <c r="F247" s="86" t="s">
        <v>781</v>
      </c>
      <c r="H247" s="96" t="s">
        <v>374</v>
      </c>
    </row>
    <row r="248" spans="1:8" x14ac:dyDescent="0.35">
      <c r="A248" s="96" t="s">
        <v>374</v>
      </c>
      <c r="B248" s="96" t="s">
        <v>376</v>
      </c>
      <c r="C248" s="86" t="s">
        <v>1013</v>
      </c>
      <c r="D248" s="86" t="s">
        <v>781</v>
      </c>
      <c r="E248" s="86" t="s">
        <v>781</v>
      </c>
      <c r="F248" s="86" t="s">
        <v>781</v>
      </c>
      <c r="H248" s="96" t="s">
        <v>374</v>
      </c>
    </row>
    <row r="249" spans="1:8" x14ac:dyDescent="0.35">
      <c r="A249" s="96" t="s">
        <v>374</v>
      </c>
      <c r="B249" s="96" t="s">
        <v>377</v>
      </c>
      <c r="C249" s="86" t="s">
        <v>1013</v>
      </c>
      <c r="D249" s="86" t="s">
        <v>781</v>
      </c>
      <c r="E249" s="86" t="s">
        <v>781</v>
      </c>
      <c r="F249" s="86" t="s">
        <v>781</v>
      </c>
      <c r="H249" s="96" t="s">
        <v>374</v>
      </c>
    </row>
    <row r="250" spans="1:8" x14ac:dyDescent="0.35">
      <c r="A250" s="96" t="s">
        <v>374</v>
      </c>
      <c r="B250" s="96" t="s">
        <v>378</v>
      </c>
      <c r="C250" s="86" t="s">
        <v>1013</v>
      </c>
      <c r="D250" s="86" t="s">
        <v>781</v>
      </c>
      <c r="E250" s="86" t="s">
        <v>781</v>
      </c>
      <c r="F250" s="86" t="s">
        <v>781</v>
      </c>
      <c r="H250" s="96" t="s">
        <v>374</v>
      </c>
    </row>
    <row r="251" spans="1:8" x14ac:dyDescent="0.35">
      <c r="A251" s="96" t="s">
        <v>374</v>
      </c>
      <c r="B251" s="96" t="s">
        <v>379</v>
      </c>
      <c r="C251" s="86" t="s">
        <v>1013</v>
      </c>
      <c r="D251" s="86" t="s">
        <v>781</v>
      </c>
      <c r="E251" s="86" t="s">
        <v>781</v>
      </c>
      <c r="F251" s="86" t="s">
        <v>781</v>
      </c>
      <c r="H251" s="96" t="s">
        <v>374</v>
      </c>
    </row>
    <row r="252" spans="1:8" x14ac:dyDescent="0.35">
      <c r="A252" s="96" t="s">
        <v>374</v>
      </c>
      <c r="B252" s="96" t="s">
        <v>380</v>
      </c>
      <c r="C252" s="86" t="s">
        <v>1013</v>
      </c>
      <c r="D252" s="86" t="s">
        <v>781</v>
      </c>
      <c r="E252" s="86" t="s">
        <v>781</v>
      </c>
      <c r="F252" s="86" t="s">
        <v>781</v>
      </c>
      <c r="H252" s="96" t="s">
        <v>374</v>
      </c>
    </row>
    <row r="253" spans="1:8" x14ac:dyDescent="0.35">
      <c r="A253" s="96" t="s">
        <v>374</v>
      </c>
      <c r="B253" s="96" t="s">
        <v>381</v>
      </c>
      <c r="C253" s="86" t="s">
        <v>1013</v>
      </c>
      <c r="D253" s="86" t="s">
        <v>781</v>
      </c>
      <c r="E253" s="86" t="s">
        <v>781</v>
      </c>
      <c r="F253" s="86" t="s">
        <v>781</v>
      </c>
      <c r="H253" s="96" t="s">
        <v>374</v>
      </c>
    </row>
    <row r="254" spans="1:8" x14ac:dyDescent="0.35">
      <c r="A254" s="96" t="s">
        <v>374</v>
      </c>
      <c r="B254" s="96" t="s">
        <v>382</v>
      </c>
      <c r="C254" s="86" t="s">
        <v>1013</v>
      </c>
      <c r="D254" s="86" t="s">
        <v>781</v>
      </c>
      <c r="E254" s="86" t="s">
        <v>781</v>
      </c>
      <c r="F254" s="86" t="s">
        <v>781</v>
      </c>
      <c r="H254" s="96" t="s">
        <v>374</v>
      </c>
    </row>
    <row r="255" spans="1:8" x14ac:dyDescent="0.35">
      <c r="A255" s="96" t="s">
        <v>374</v>
      </c>
      <c r="B255" s="96" t="s">
        <v>383</v>
      </c>
      <c r="C255" s="86" t="s">
        <v>1013</v>
      </c>
      <c r="D255" s="86" t="s">
        <v>781</v>
      </c>
      <c r="E255" s="86" t="s">
        <v>781</v>
      </c>
      <c r="F255" s="86" t="s">
        <v>781</v>
      </c>
      <c r="H255" s="96" t="s">
        <v>374</v>
      </c>
    </row>
    <row r="256" spans="1:8" x14ac:dyDescent="0.35">
      <c r="A256" s="96" t="s">
        <v>374</v>
      </c>
      <c r="B256" s="96" t="s">
        <v>384</v>
      </c>
      <c r="C256" s="86" t="s">
        <v>1013</v>
      </c>
      <c r="D256" s="86" t="s">
        <v>781</v>
      </c>
      <c r="E256" s="86" t="s">
        <v>781</v>
      </c>
      <c r="F256" s="86" t="s">
        <v>781</v>
      </c>
      <c r="H256" s="96" t="s">
        <v>374</v>
      </c>
    </row>
    <row r="257" spans="1:8" x14ac:dyDescent="0.35">
      <c r="A257" s="96" t="s">
        <v>374</v>
      </c>
      <c r="B257" s="96" t="s">
        <v>385</v>
      </c>
      <c r="C257" s="86" t="s">
        <v>1013</v>
      </c>
      <c r="D257" s="86" t="s">
        <v>781</v>
      </c>
      <c r="E257" s="86" t="s">
        <v>781</v>
      </c>
      <c r="F257" s="86" t="s">
        <v>781</v>
      </c>
      <c r="H257" s="96" t="s">
        <v>374</v>
      </c>
    </row>
    <row r="258" spans="1:8" x14ac:dyDescent="0.35">
      <c r="A258" s="96" t="s">
        <v>386</v>
      </c>
      <c r="B258" s="96" t="s">
        <v>387</v>
      </c>
      <c r="C258" s="86" t="s">
        <v>1014</v>
      </c>
      <c r="D258" s="86">
        <v>0.77467938189147534</v>
      </c>
      <c r="E258" s="86">
        <v>9.6999999999999993</v>
      </c>
      <c r="F258" s="86" t="s">
        <v>781</v>
      </c>
      <c r="H258" s="96" t="s">
        <v>386</v>
      </c>
    </row>
    <row r="259" spans="1:8" x14ac:dyDescent="0.35">
      <c r="A259" s="96" t="s">
        <v>386</v>
      </c>
      <c r="B259" s="96" t="s">
        <v>388</v>
      </c>
      <c r="C259" s="86" t="s">
        <v>1013</v>
      </c>
      <c r="D259" s="86" t="s">
        <v>781</v>
      </c>
      <c r="E259" s="86" t="s">
        <v>781</v>
      </c>
      <c r="F259" s="86" t="s">
        <v>781</v>
      </c>
      <c r="H259" s="96" t="s">
        <v>386</v>
      </c>
    </row>
    <row r="260" spans="1:8" x14ac:dyDescent="0.35">
      <c r="A260" s="96" t="s">
        <v>386</v>
      </c>
      <c r="B260" s="96" t="s">
        <v>389</v>
      </c>
      <c r="C260" s="86" t="s">
        <v>1013</v>
      </c>
      <c r="D260" s="86" t="s">
        <v>781</v>
      </c>
      <c r="E260" s="86" t="s">
        <v>781</v>
      </c>
      <c r="F260" s="86" t="s">
        <v>781</v>
      </c>
      <c r="H260" s="96" t="s">
        <v>386</v>
      </c>
    </row>
    <row r="261" spans="1:8" x14ac:dyDescent="0.35">
      <c r="A261" s="96" t="s">
        <v>390</v>
      </c>
      <c r="B261" s="96" t="s">
        <v>391</v>
      </c>
      <c r="C261" s="86" t="s">
        <v>1013</v>
      </c>
      <c r="D261" s="86" t="s">
        <v>781</v>
      </c>
      <c r="E261" s="86" t="s">
        <v>781</v>
      </c>
      <c r="F261" s="86" t="s">
        <v>781</v>
      </c>
      <c r="H261" s="96" t="s">
        <v>390</v>
      </c>
    </row>
    <row r="262" spans="1:8" x14ac:dyDescent="0.35">
      <c r="A262" s="96" t="s">
        <v>390</v>
      </c>
      <c r="B262" s="96" t="s">
        <v>392</v>
      </c>
      <c r="C262" s="86" t="s">
        <v>1013</v>
      </c>
      <c r="D262" s="86" t="s">
        <v>781</v>
      </c>
      <c r="E262" s="86" t="s">
        <v>781</v>
      </c>
      <c r="F262" s="86" t="s">
        <v>781</v>
      </c>
      <c r="H262" s="96" t="s">
        <v>390</v>
      </c>
    </row>
    <row r="263" spans="1:8" x14ac:dyDescent="0.35">
      <c r="A263" s="96" t="s">
        <v>390</v>
      </c>
      <c r="B263" s="96" t="s">
        <v>393</v>
      </c>
      <c r="C263" s="86" t="s">
        <v>1013</v>
      </c>
      <c r="D263" s="86" t="s">
        <v>781</v>
      </c>
      <c r="E263" s="86" t="s">
        <v>781</v>
      </c>
      <c r="F263" s="86" t="s">
        <v>781</v>
      </c>
      <c r="H263" s="96" t="s">
        <v>390</v>
      </c>
    </row>
    <row r="264" spans="1:8" x14ac:dyDescent="0.35">
      <c r="A264" s="96" t="s">
        <v>390</v>
      </c>
      <c r="B264" s="96" t="s">
        <v>394</v>
      </c>
      <c r="C264" s="86" t="s">
        <v>1013</v>
      </c>
      <c r="D264" s="86" t="s">
        <v>781</v>
      </c>
      <c r="E264" s="86" t="s">
        <v>781</v>
      </c>
      <c r="F264" s="86" t="s">
        <v>781</v>
      </c>
      <c r="H264" s="96" t="s">
        <v>390</v>
      </c>
    </row>
    <row r="265" spans="1:8" x14ac:dyDescent="0.35">
      <c r="A265" s="96" t="s">
        <v>390</v>
      </c>
      <c r="B265" s="96" t="s">
        <v>395</v>
      </c>
      <c r="C265" s="86" t="s">
        <v>1013</v>
      </c>
      <c r="D265" s="86" t="s">
        <v>781</v>
      </c>
      <c r="E265" s="86" t="s">
        <v>781</v>
      </c>
      <c r="F265" s="86" t="s">
        <v>781</v>
      </c>
      <c r="H265" s="96" t="s">
        <v>390</v>
      </c>
    </row>
    <row r="266" spans="1:8" x14ac:dyDescent="0.35">
      <c r="A266" s="96" t="s">
        <v>390</v>
      </c>
      <c r="B266" s="96" t="s">
        <v>396</v>
      </c>
      <c r="C266" s="86" t="s">
        <v>1013</v>
      </c>
      <c r="D266" s="86" t="s">
        <v>781</v>
      </c>
      <c r="E266" s="86" t="s">
        <v>781</v>
      </c>
      <c r="F266" s="86" t="s">
        <v>781</v>
      </c>
      <c r="H266" s="96" t="s">
        <v>390</v>
      </c>
    </row>
    <row r="267" spans="1:8" x14ac:dyDescent="0.35">
      <c r="A267" s="96" t="s">
        <v>390</v>
      </c>
      <c r="B267" s="96" t="s">
        <v>397</v>
      </c>
      <c r="C267" s="86" t="s">
        <v>1013</v>
      </c>
      <c r="D267" s="86" t="s">
        <v>781</v>
      </c>
      <c r="E267" s="86" t="s">
        <v>781</v>
      </c>
      <c r="F267" s="86" t="s">
        <v>781</v>
      </c>
      <c r="H267" s="96" t="s">
        <v>390</v>
      </c>
    </row>
    <row r="268" spans="1:8" x14ac:dyDescent="0.35">
      <c r="A268" s="96" t="s">
        <v>390</v>
      </c>
      <c r="B268" s="96" t="s">
        <v>398</v>
      </c>
      <c r="C268" s="86" t="s">
        <v>1013</v>
      </c>
      <c r="D268" s="86" t="s">
        <v>781</v>
      </c>
      <c r="E268" s="86" t="s">
        <v>781</v>
      </c>
      <c r="F268" s="86" t="s">
        <v>781</v>
      </c>
      <c r="H268" s="96" t="s">
        <v>390</v>
      </c>
    </row>
    <row r="269" spans="1:8" x14ac:dyDescent="0.35">
      <c r="A269" s="96" t="s">
        <v>390</v>
      </c>
      <c r="B269" s="96" t="s">
        <v>399</v>
      </c>
      <c r="C269" s="86" t="s">
        <v>1013</v>
      </c>
      <c r="D269" s="86" t="s">
        <v>781</v>
      </c>
      <c r="E269" s="86" t="s">
        <v>781</v>
      </c>
      <c r="F269" s="86" t="s">
        <v>781</v>
      </c>
      <c r="H269" s="96" t="s">
        <v>390</v>
      </c>
    </row>
    <row r="270" spans="1:8" x14ac:dyDescent="0.35">
      <c r="A270" s="96" t="s">
        <v>390</v>
      </c>
      <c r="B270" s="96" t="s">
        <v>400</v>
      </c>
      <c r="C270" s="86" t="s">
        <v>1013</v>
      </c>
      <c r="D270" s="86" t="s">
        <v>781</v>
      </c>
      <c r="E270" s="86" t="s">
        <v>781</v>
      </c>
      <c r="F270" s="86" t="s">
        <v>781</v>
      </c>
      <c r="H270" s="96" t="s">
        <v>390</v>
      </c>
    </row>
    <row r="271" spans="1:8" x14ac:dyDescent="0.35">
      <c r="A271" s="96" t="s">
        <v>390</v>
      </c>
      <c r="B271" s="96" t="s">
        <v>401</v>
      </c>
      <c r="C271" s="86" t="s">
        <v>1013</v>
      </c>
      <c r="D271" s="86" t="s">
        <v>781</v>
      </c>
      <c r="E271" s="86" t="s">
        <v>781</v>
      </c>
      <c r="F271" s="86" t="s">
        <v>781</v>
      </c>
      <c r="H271" s="96" t="s">
        <v>390</v>
      </c>
    </row>
    <row r="272" spans="1:8" x14ac:dyDescent="0.35">
      <c r="A272" s="96" t="s">
        <v>390</v>
      </c>
      <c r="B272" s="96" t="s">
        <v>402</v>
      </c>
      <c r="C272" s="86" t="s">
        <v>1013</v>
      </c>
      <c r="D272" s="86" t="s">
        <v>781</v>
      </c>
      <c r="E272" s="86" t="s">
        <v>781</v>
      </c>
      <c r="F272" s="86" t="s">
        <v>781</v>
      </c>
      <c r="H272" s="96" t="s">
        <v>390</v>
      </c>
    </row>
    <row r="273" spans="1:8" x14ac:dyDescent="0.35">
      <c r="A273" s="96" t="s">
        <v>390</v>
      </c>
      <c r="B273" s="96" t="s">
        <v>403</v>
      </c>
      <c r="C273" s="86" t="s">
        <v>1013</v>
      </c>
      <c r="D273" s="86" t="s">
        <v>781</v>
      </c>
      <c r="E273" s="86">
        <v>0.23</v>
      </c>
      <c r="F273" s="86" t="s">
        <v>781</v>
      </c>
      <c r="H273" s="96" t="s">
        <v>390</v>
      </c>
    </row>
    <row r="274" spans="1:8" x14ac:dyDescent="0.35">
      <c r="A274" s="96" t="s">
        <v>390</v>
      </c>
      <c r="B274" s="96" t="s">
        <v>404</v>
      </c>
      <c r="C274" s="86" t="s">
        <v>1013</v>
      </c>
      <c r="D274" s="86" t="s">
        <v>781</v>
      </c>
      <c r="E274" s="86" t="s">
        <v>781</v>
      </c>
      <c r="F274" s="86" t="s">
        <v>781</v>
      </c>
      <c r="H274" s="96" t="s">
        <v>390</v>
      </c>
    </row>
    <row r="275" spans="1:8" x14ac:dyDescent="0.35">
      <c r="A275" s="96" t="s">
        <v>390</v>
      </c>
      <c r="B275" s="96" t="s">
        <v>405</v>
      </c>
      <c r="C275" s="86" t="s">
        <v>1013</v>
      </c>
      <c r="D275" s="86" t="s">
        <v>781</v>
      </c>
      <c r="E275" s="86" t="s">
        <v>781</v>
      </c>
      <c r="F275" s="86" t="s">
        <v>781</v>
      </c>
      <c r="H275" s="96" t="s">
        <v>390</v>
      </c>
    </row>
    <row r="276" spans="1:8" x14ac:dyDescent="0.35">
      <c r="A276" s="96" t="s">
        <v>390</v>
      </c>
      <c r="B276" s="96" t="s">
        <v>406</v>
      </c>
      <c r="C276" s="86" t="s">
        <v>1013</v>
      </c>
      <c r="D276" s="86" t="s">
        <v>781</v>
      </c>
      <c r="E276" s="86" t="s">
        <v>781</v>
      </c>
      <c r="F276" s="86" t="s">
        <v>781</v>
      </c>
      <c r="H276" s="96" t="s">
        <v>390</v>
      </c>
    </row>
    <row r="277" spans="1:8" x14ac:dyDescent="0.35">
      <c r="A277" s="96" t="s">
        <v>390</v>
      </c>
      <c r="B277" s="96" t="s">
        <v>407</v>
      </c>
      <c r="C277" s="86" t="s">
        <v>1013</v>
      </c>
      <c r="D277" s="86" t="s">
        <v>781</v>
      </c>
      <c r="E277" s="86" t="s">
        <v>781</v>
      </c>
      <c r="F277" s="86" t="s">
        <v>781</v>
      </c>
      <c r="H277" s="96" t="s">
        <v>390</v>
      </c>
    </row>
    <row r="278" spans="1:8" x14ac:dyDescent="0.35">
      <c r="A278" s="96" t="s">
        <v>390</v>
      </c>
      <c r="B278" s="96" t="s">
        <v>408</v>
      </c>
      <c r="C278" s="86" t="s">
        <v>1013</v>
      </c>
      <c r="D278" s="86" t="s">
        <v>781</v>
      </c>
      <c r="E278" s="86" t="s">
        <v>781</v>
      </c>
      <c r="F278" s="86" t="s">
        <v>781</v>
      </c>
      <c r="H278" s="96" t="s">
        <v>390</v>
      </c>
    </row>
    <row r="279" spans="1:8" x14ac:dyDescent="0.35">
      <c r="A279" s="96" t="s">
        <v>390</v>
      </c>
      <c r="B279" s="96" t="s">
        <v>409</v>
      </c>
      <c r="C279" s="86" t="s">
        <v>1013</v>
      </c>
      <c r="D279" s="86" t="s">
        <v>781</v>
      </c>
      <c r="E279" s="86" t="s">
        <v>781</v>
      </c>
      <c r="F279" s="86" t="s">
        <v>781</v>
      </c>
      <c r="H279" s="96" t="s">
        <v>390</v>
      </c>
    </row>
    <row r="280" spans="1:8" x14ac:dyDescent="0.35">
      <c r="A280" s="96" t="s">
        <v>390</v>
      </c>
      <c r="B280" s="96" t="s">
        <v>410</v>
      </c>
      <c r="C280" s="86" t="s">
        <v>1013</v>
      </c>
      <c r="D280" s="86" t="s">
        <v>781</v>
      </c>
      <c r="E280" s="86" t="s">
        <v>781</v>
      </c>
      <c r="F280" s="86" t="s">
        <v>781</v>
      </c>
      <c r="H280" s="96" t="s">
        <v>390</v>
      </c>
    </row>
    <row r="281" spans="1:8" x14ac:dyDescent="0.35">
      <c r="A281" s="96" t="s">
        <v>390</v>
      </c>
      <c r="B281" s="96" t="s">
        <v>411</v>
      </c>
      <c r="C281" s="86" t="s">
        <v>1013</v>
      </c>
      <c r="D281" s="86" t="s">
        <v>781</v>
      </c>
      <c r="E281" s="86" t="s">
        <v>781</v>
      </c>
      <c r="F281" s="86" t="s">
        <v>781</v>
      </c>
      <c r="H281" s="96" t="s">
        <v>390</v>
      </c>
    </row>
    <row r="282" spans="1:8" x14ac:dyDescent="0.35">
      <c r="A282" s="96" t="s">
        <v>390</v>
      </c>
      <c r="B282" s="96" t="s">
        <v>412</v>
      </c>
      <c r="C282" s="86" t="s">
        <v>1013</v>
      </c>
      <c r="D282" s="86" t="s">
        <v>781</v>
      </c>
      <c r="E282" s="86" t="s">
        <v>781</v>
      </c>
      <c r="F282" s="86" t="s">
        <v>781</v>
      </c>
      <c r="H282" s="96" t="s">
        <v>390</v>
      </c>
    </row>
    <row r="283" spans="1:8" x14ac:dyDescent="0.35">
      <c r="A283" s="96" t="s">
        <v>390</v>
      </c>
      <c r="B283" s="96" t="s">
        <v>413</v>
      </c>
      <c r="C283" s="86" t="s">
        <v>1013</v>
      </c>
      <c r="D283" s="86" t="s">
        <v>781</v>
      </c>
      <c r="E283" s="86" t="s">
        <v>781</v>
      </c>
      <c r="F283" s="86" t="s">
        <v>781</v>
      </c>
      <c r="H283" s="96" t="s">
        <v>390</v>
      </c>
    </row>
    <row r="284" spans="1:8" x14ac:dyDescent="0.35">
      <c r="A284" s="96" t="s">
        <v>390</v>
      </c>
      <c r="B284" s="96" t="s">
        <v>414</v>
      </c>
      <c r="C284" s="86" t="s">
        <v>1013</v>
      </c>
      <c r="D284" s="86" t="s">
        <v>781</v>
      </c>
      <c r="E284" s="86" t="s">
        <v>781</v>
      </c>
      <c r="F284" s="86" t="s">
        <v>781</v>
      </c>
      <c r="H284" s="96" t="s">
        <v>390</v>
      </c>
    </row>
    <row r="285" spans="1:8" x14ac:dyDescent="0.35">
      <c r="A285" s="96" t="s">
        <v>390</v>
      </c>
      <c r="B285" s="96" t="s">
        <v>415</v>
      </c>
      <c r="C285" s="86" t="s">
        <v>1013</v>
      </c>
      <c r="D285" s="86" t="s">
        <v>781</v>
      </c>
      <c r="E285" s="86" t="s">
        <v>781</v>
      </c>
      <c r="F285" s="86" t="s">
        <v>781</v>
      </c>
      <c r="H285" s="96" t="s">
        <v>390</v>
      </c>
    </row>
    <row r="286" spans="1:8" x14ac:dyDescent="0.35">
      <c r="A286" s="96" t="s">
        <v>390</v>
      </c>
      <c r="B286" s="96" t="s">
        <v>416</v>
      </c>
      <c r="C286" s="86" t="s">
        <v>1013</v>
      </c>
      <c r="D286" s="86" t="s">
        <v>781</v>
      </c>
      <c r="E286" s="86" t="s">
        <v>781</v>
      </c>
      <c r="F286" s="86" t="s">
        <v>781</v>
      </c>
      <c r="H286" s="96" t="s">
        <v>390</v>
      </c>
    </row>
    <row r="287" spans="1:8" x14ac:dyDescent="0.35">
      <c r="A287" s="96" t="s">
        <v>390</v>
      </c>
      <c r="B287" s="96" t="s">
        <v>417</v>
      </c>
      <c r="C287" s="86" t="s">
        <v>1013</v>
      </c>
      <c r="D287" s="86" t="s">
        <v>781</v>
      </c>
      <c r="E287" s="86" t="s">
        <v>781</v>
      </c>
      <c r="F287" s="86" t="s">
        <v>781</v>
      </c>
      <c r="H287" s="96" t="s">
        <v>390</v>
      </c>
    </row>
    <row r="288" spans="1:8" x14ac:dyDescent="0.35">
      <c r="A288" s="96" t="s">
        <v>390</v>
      </c>
      <c r="B288" s="96" t="s">
        <v>418</v>
      </c>
      <c r="C288" s="86" t="s">
        <v>1013</v>
      </c>
      <c r="D288" s="86" t="s">
        <v>781</v>
      </c>
      <c r="E288" s="86" t="s">
        <v>781</v>
      </c>
      <c r="F288" s="86" t="s">
        <v>781</v>
      </c>
      <c r="H288" s="96" t="s">
        <v>390</v>
      </c>
    </row>
    <row r="289" spans="1:8" x14ac:dyDescent="0.35">
      <c r="A289" s="96" t="s">
        <v>390</v>
      </c>
      <c r="B289" s="96" t="s">
        <v>419</v>
      </c>
      <c r="C289" s="86" t="s">
        <v>1013</v>
      </c>
      <c r="D289" s="86" t="s">
        <v>781</v>
      </c>
      <c r="E289" s="86" t="s">
        <v>781</v>
      </c>
      <c r="F289" s="86" t="s">
        <v>781</v>
      </c>
      <c r="H289" s="96" t="s">
        <v>390</v>
      </c>
    </row>
    <row r="290" spans="1:8" x14ac:dyDescent="0.35">
      <c r="A290" s="96" t="s">
        <v>390</v>
      </c>
      <c r="B290" s="96" t="s">
        <v>420</v>
      </c>
      <c r="C290" s="86" t="s">
        <v>1013</v>
      </c>
      <c r="D290" s="86" t="s">
        <v>781</v>
      </c>
      <c r="E290" s="86" t="s">
        <v>781</v>
      </c>
      <c r="F290" s="86" t="s">
        <v>781</v>
      </c>
      <c r="H290" s="96" t="s">
        <v>390</v>
      </c>
    </row>
    <row r="291" spans="1:8" x14ac:dyDescent="0.35">
      <c r="A291" s="96" t="s">
        <v>390</v>
      </c>
      <c r="B291" s="96" t="s">
        <v>421</v>
      </c>
      <c r="C291" s="86" t="s">
        <v>1013</v>
      </c>
      <c r="D291" s="86" t="s">
        <v>781</v>
      </c>
      <c r="E291" s="86" t="s">
        <v>781</v>
      </c>
      <c r="F291" s="86" t="s">
        <v>781</v>
      </c>
      <c r="H291" s="96" t="s">
        <v>390</v>
      </c>
    </row>
    <row r="292" spans="1:8" x14ac:dyDescent="0.35">
      <c r="A292" s="96" t="s">
        <v>390</v>
      </c>
      <c r="B292" s="96" t="s">
        <v>422</v>
      </c>
      <c r="C292" s="86" t="s">
        <v>1013</v>
      </c>
      <c r="D292" s="86" t="s">
        <v>781</v>
      </c>
      <c r="E292" s="86" t="s">
        <v>781</v>
      </c>
      <c r="F292" s="86" t="s">
        <v>781</v>
      </c>
      <c r="H292" s="96" t="s">
        <v>390</v>
      </c>
    </row>
    <row r="293" spans="1:8" x14ac:dyDescent="0.35">
      <c r="A293" s="96" t="s">
        <v>390</v>
      </c>
      <c r="B293" s="96" t="s">
        <v>423</v>
      </c>
      <c r="C293" s="86" t="s">
        <v>1013</v>
      </c>
      <c r="D293" s="86" t="s">
        <v>781</v>
      </c>
      <c r="E293" s="86" t="s">
        <v>781</v>
      </c>
      <c r="F293" s="86" t="s">
        <v>781</v>
      </c>
      <c r="H293" s="96" t="s">
        <v>390</v>
      </c>
    </row>
    <row r="294" spans="1:8" x14ac:dyDescent="0.35">
      <c r="A294" s="96" t="s">
        <v>390</v>
      </c>
      <c r="B294" s="96" t="s">
        <v>424</v>
      </c>
      <c r="C294" s="86" t="s">
        <v>1013</v>
      </c>
      <c r="D294" s="86" t="s">
        <v>781</v>
      </c>
      <c r="E294" s="86" t="s">
        <v>781</v>
      </c>
      <c r="F294" s="86" t="s">
        <v>781</v>
      </c>
      <c r="H294" s="96" t="s">
        <v>390</v>
      </c>
    </row>
    <row r="295" spans="1:8" x14ac:dyDescent="0.35">
      <c r="A295" s="96" t="s">
        <v>390</v>
      </c>
      <c r="B295" s="96" t="s">
        <v>425</v>
      </c>
      <c r="C295" s="86" t="s">
        <v>1013</v>
      </c>
      <c r="D295" s="86" t="s">
        <v>781</v>
      </c>
      <c r="E295" s="86" t="s">
        <v>781</v>
      </c>
      <c r="F295" s="86" t="s">
        <v>781</v>
      </c>
      <c r="H295" s="96" t="s">
        <v>390</v>
      </c>
    </row>
    <row r="296" spans="1:8" x14ac:dyDescent="0.35">
      <c r="A296" s="96" t="s">
        <v>390</v>
      </c>
      <c r="B296" s="96" t="s">
        <v>427</v>
      </c>
      <c r="C296" s="86" t="s">
        <v>1013</v>
      </c>
      <c r="D296" s="86" t="s">
        <v>781</v>
      </c>
      <c r="E296" s="86" t="s">
        <v>781</v>
      </c>
      <c r="F296" s="86" t="s">
        <v>781</v>
      </c>
      <c r="H296" s="96" t="s">
        <v>390</v>
      </c>
    </row>
    <row r="297" spans="1:8" x14ac:dyDescent="0.35">
      <c r="A297" s="96" t="s">
        <v>390</v>
      </c>
      <c r="B297" s="96" t="s">
        <v>428</v>
      </c>
      <c r="C297" s="86" t="s">
        <v>1013</v>
      </c>
      <c r="D297" s="86" t="s">
        <v>781</v>
      </c>
      <c r="E297" s="86" t="s">
        <v>781</v>
      </c>
      <c r="F297" s="86" t="s">
        <v>781</v>
      </c>
      <c r="H297" s="96" t="s">
        <v>390</v>
      </c>
    </row>
    <row r="298" spans="1:8" x14ac:dyDescent="0.35">
      <c r="A298" s="96" t="s">
        <v>390</v>
      </c>
      <c r="B298" s="96" t="s">
        <v>429</v>
      </c>
      <c r="C298" s="86" t="s">
        <v>1014</v>
      </c>
      <c r="D298" s="86">
        <v>0.95058932806324115</v>
      </c>
      <c r="E298" s="86">
        <v>0.9</v>
      </c>
      <c r="F298" s="86" t="s">
        <v>781</v>
      </c>
      <c r="H298" s="96" t="s">
        <v>390</v>
      </c>
    </row>
    <row r="299" spans="1:8" x14ac:dyDescent="0.35">
      <c r="A299" s="96" t="s">
        <v>390</v>
      </c>
      <c r="B299" s="96" t="s">
        <v>430</v>
      </c>
      <c r="C299" s="86" t="s">
        <v>1013</v>
      </c>
      <c r="D299" s="86" t="s">
        <v>781</v>
      </c>
      <c r="E299" s="86">
        <v>0.14000000000000001</v>
      </c>
      <c r="F299" s="86" t="s">
        <v>781</v>
      </c>
      <c r="H299" s="96" t="s">
        <v>390</v>
      </c>
    </row>
    <row r="300" spans="1:8" x14ac:dyDescent="0.35">
      <c r="A300" s="96" t="s">
        <v>390</v>
      </c>
      <c r="B300" s="96" t="s">
        <v>431</v>
      </c>
      <c r="C300" s="86" t="s">
        <v>1013</v>
      </c>
      <c r="D300" s="86" t="s">
        <v>781</v>
      </c>
      <c r="E300" s="86" t="s">
        <v>781</v>
      </c>
      <c r="F300" s="86" t="s">
        <v>781</v>
      </c>
      <c r="H300" s="96" t="s">
        <v>390</v>
      </c>
    </row>
    <row r="301" spans="1:8" x14ac:dyDescent="0.35">
      <c r="A301" s="96" t="s">
        <v>390</v>
      </c>
      <c r="B301" s="96" t="s">
        <v>432</v>
      </c>
      <c r="C301" s="86" t="s">
        <v>1013</v>
      </c>
      <c r="D301" s="86" t="s">
        <v>781</v>
      </c>
      <c r="E301" s="86" t="s">
        <v>781</v>
      </c>
      <c r="F301" s="86" t="s">
        <v>781</v>
      </c>
      <c r="H301" s="96" t="s">
        <v>390</v>
      </c>
    </row>
    <row r="302" spans="1:8" x14ac:dyDescent="0.35">
      <c r="A302" s="96" t="s">
        <v>390</v>
      </c>
      <c r="B302" s="96" t="s">
        <v>433</v>
      </c>
      <c r="C302" s="86" t="s">
        <v>1014</v>
      </c>
      <c r="D302" s="86">
        <v>0.95477586170144735</v>
      </c>
      <c r="E302" s="86">
        <v>0.79500000000000004</v>
      </c>
      <c r="F302" s="86" t="s">
        <v>781</v>
      </c>
      <c r="H302" s="96" t="s">
        <v>390</v>
      </c>
    </row>
    <row r="303" spans="1:8" x14ac:dyDescent="0.35">
      <c r="A303" s="96" t="s">
        <v>390</v>
      </c>
      <c r="B303" s="96" t="s">
        <v>434</v>
      </c>
      <c r="C303" s="86" t="s">
        <v>1013</v>
      </c>
      <c r="D303" s="86" t="s">
        <v>781</v>
      </c>
      <c r="E303" s="86" t="s">
        <v>781</v>
      </c>
      <c r="F303" s="86" t="s">
        <v>781</v>
      </c>
      <c r="H303" s="96" t="s">
        <v>390</v>
      </c>
    </row>
    <row r="304" spans="1:8" x14ac:dyDescent="0.35">
      <c r="A304" s="96" t="s">
        <v>390</v>
      </c>
      <c r="B304" s="96" t="s">
        <v>435</v>
      </c>
      <c r="C304" s="86" t="s">
        <v>1013</v>
      </c>
      <c r="D304" s="86" t="s">
        <v>781</v>
      </c>
      <c r="E304" s="86" t="s">
        <v>781</v>
      </c>
      <c r="F304" s="86" t="s">
        <v>781</v>
      </c>
      <c r="H304" s="96" t="s">
        <v>390</v>
      </c>
    </row>
    <row r="305" spans="1:8" x14ac:dyDescent="0.35">
      <c r="A305" s="96" t="s">
        <v>390</v>
      </c>
      <c r="B305" s="96" t="s">
        <v>436</v>
      </c>
      <c r="C305" s="86" t="s">
        <v>1013</v>
      </c>
      <c r="D305" s="86" t="s">
        <v>781</v>
      </c>
      <c r="E305" s="86" t="s">
        <v>781</v>
      </c>
      <c r="F305" s="86" t="s">
        <v>781</v>
      </c>
      <c r="H305" s="96" t="s">
        <v>390</v>
      </c>
    </row>
    <row r="306" spans="1:8" x14ac:dyDescent="0.35">
      <c r="A306" s="96" t="s">
        <v>390</v>
      </c>
      <c r="B306" s="96" t="s">
        <v>437</v>
      </c>
      <c r="C306" s="86" t="s">
        <v>1013</v>
      </c>
      <c r="D306" s="86" t="s">
        <v>781</v>
      </c>
      <c r="E306" s="86" t="s">
        <v>781</v>
      </c>
      <c r="F306" s="86" t="s">
        <v>781</v>
      </c>
      <c r="H306" s="96" t="s">
        <v>390</v>
      </c>
    </row>
    <row r="307" spans="1:8" x14ac:dyDescent="0.35">
      <c r="A307" s="96" t="s">
        <v>390</v>
      </c>
      <c r="B307" s="96" t="s">
        <v>438</v>
      </c>
      <c r="C307" s="86" t="s">
        <v>1013</v>
      </c>
      <c r="D307" s="86" t="s">
        <v>781</v>
      </c>
      <c r="E307" s="86" t="s">
        <v>781</v>
      </c>
      <c r="F307" s="86" t="s">
        <v>781</v>
      </c>
      <c r="H307" s="96" t="s">
        <v>390</v>
      </c>
    </row>
    <row r="308" spans="1:8" x14ac:dyDescent="0.35">
      <c r="A308" s="96" t="s">
        <v>390</v>
      </c>
      <c r="B308" s="96" t="s">
        <v>439</v>
      </c>
      <c r="C308" s="86" t="s">
        <v>1013</v>
      </c>
      <c r="D308" s="86" t="s">
        <v>781</v>
      </c>
      <c r="E308" s="86" t="s">
        <v>781</v>
      </c>
      <c r="F308" s="86" t="s">
        <v>781</v>
      </c>
      <c r="H308" s="96" t="s">
        <v>390</v>
      </c>
    </row>
    <row r="309" spans="1:8" x14ac:dyDescent="0.35">
      <c r="A309" s="96" t="s">
        <v>390</v>
      </c>
      <c r="B309" s="96" t="s">
        <v>440</v>
      </c>
      <c r="C309" s="86" t="s">
        <v>1013</v>
      </c>
      <c r="D309" s="86" t="s">
        <v>781</v>
      </c>
      <c r="E309" s="86" t="s">
        <v>781</v>
      </c>
      <c r="F309" s="86" t="s">
        <v>781</v>
      </c>
      <c r="H309" s="96" t="s">
        <v>390</v>
      </c>
    </row>
    <row r="310" spans="1:8" x14ac:dyDescent="0.35">
      <c r="A310" s="96" t="s">
        <v>390</v>
      </c>
      <c r="B310" s="96" t="s">
        <v>441</v>
      </c>
      <c r="C310" s="86" t="s">
        <v>1013</v>
      </c>
      <c r="D310" s="86" t="s">
        <v>781</v>
      </c>
      <c r="E310" s="86" t="s">
        <v>781</v>
      </c>
      <c r="F310" s="86" t="s">
        <v>781</v>
      </c>
      <c r="H310" s="96" t="s">
        <v>390</v>
      </c>
    </row>
    <row r="311" spans="1:8" x14ac:dyDescent="0.35">
      <c r="A311" s="96" t="s">
        <v>442</v>
      </c>
      <c r="B311" s="96" t="s">
        <v>443</v>
      </c>
      <c r="C311" s="86" t="s">
        <v>1014</v>
      </c>
      <c r="D311" s="86">
        <v>0.63554917743830786</v>
      </c>
      <c r="E311" s="86">
        <v>28.88</v>
      </c>
      <c r="F311" s="86" t="s">
        <v>781</v>
      </c>
      <c r="H311" s="96" t="s">
        <v>442</v>
      </c>
    </row>
    <row r="312" spans="1:8" x14ac:dyDescent="0.35">
      <c r="A312" s="96" t="s">
        <v>444</v>
      </c>
      <c r="B312" s="96" t="s">
        <v>445</v>
      </c>
      <c r="C312" s="86" t="s">
        <v>1013</v>
      </c>
      <c r="D312" s="86" t="s">
        <v>781</v>
      </c>
      <c r="E312" s="86" t="s">
        <v>781</v>
      </c>
      <c r="F312" s="86" t="s">
        <v>781</v>
      </c>
      <c r="H312" s="96" t="s">
        <v>444</v>
      </c>
    </row>
    <row r="313" spans="1:8" x14ac:dyDescent="0.35">
      <c r="A313" s="96" t="s">
        <v>444</v>
      </c>
      <c r="B313" s="96" t="s">
        <v>446</v>
      </c>
      <c r="C313" s="86" t="s">
        <v>1013</v>
      </c>
      <c r="D313" s="86" t="s">
        <v>781</v>
      </c>
      <c r="E313" s="86" t="s">
        <v>781</v>
      </c>
      <c r="F313" s="86" t="s">
        <v>781</v>
      </c>
      <c r="H313" s="96" t="s">
        <v>444</v>
      </c>
    </row>
    <row r="314" spans="1:8" x14ac:dyDescent="0.35">
      <c r="A314" s="96" t="s">
        <v>444</v>
      </c>
      <c r="B314" s="96" t="s">
        <v>447</v>
      </c>
      <c r="C314" s="86" t="s">
        <v>1013</v>
      </c>
      <c r="D314" s="86" t="s">
        <v>781</v>
      </c>
      <c r="E314" s="86" t="s">
        <v>781</v>
      </c>
      <c r="F314" s="86" t="s">
        <v>781</v>
      </c>
      <c r="H314" s="96" t="s">
        <v>444</v>
      </c>
    </row>
    <row r="315" spans="1:8" x14ac:dyDescent="0.35">
      <c r="A315" s="96" t="s">
        <v>444</v>
      </c>
      <c r="B315" s="96" t="s">
        <v>448</v>
      </c>
      <c r="C315" s="86" t="s">
        <v>1013</v>
      </c>
      <c r="D315" s="86" t="s">
        <v>781</v>
      </c>
      <c r="E315" s="86" t="s">
        <v>781</v>
      </c>
      <c r="F315" s="86" t="s">
        <v>781</v>
      </c>
      <c r="H315" s="96" t="s">
        <v>444</v>
      </c>
    </row>
    <row r="316" spans="1:8" x14ac:dyDescent="0.35">
      <c r="A316" s="96" t="s">
        <v>449</v>
      </c>
      <c r="B316" s="96" t="s">
        <v>450</v>
      </c>
      <c r="C316" s="86" t="s">
        <v>1013</v>
      </c>
      <c r="D316" s="86" t="s">
        <v>781</v>
      </c>
      <c r="E316" s="86" t="s">
        <v>781</v>
      </c>
      <c r="F316" s="86" t="s">
        <v>781</v>
      </c>
      <c r="H316" s="96" t="s">
        <v>449</v>
      </c>
    </row>
    <row r="317" spans="1:8" x14ac:dyDescent="0.35">
      <c r="A317" s="96" t="s">
        <v>449</v>
      </c>
      <c r="B317" s="96" t="s">
        <v>452</v>
      </c>
      <c r="C317" s="86" t="s">
        <v>1013</v>
      </c>
      <c r="D317" s="86" t="s">
        <v>781</v>
      </c>
      <c r="E317" s="86" t="s">
        <v>781</v>
      </c>
      <c r="F317" s="86" t="s">
        <v>781</v>
      </c>
      <c r="H317" s="96" t="s">
        <v>449</v>
      </c>
    </row>
    <row r="318" spans="1:8" x14ac:dyDescent="0.35">
      <c r="A318" s="96" t="s">
        <v>453</v>
      </c>
      <c r="B318" s="96" t="s">
        <v>457</v>
      </c>
      <c r="C318" s="86" t="s">
        <v>1014</v>
      </c>
      <c r="D318" s="86">
        <v>0.46446417169041732</v>
      </c>
      <c r="E318" s="86">
        <v>1373.3219999999999</v>
      </c>
      <c r="F318" s="86">
        <v>1102.7665300000001</v>
      </c>
      <c r="H318" s="96" t="s">
        <v>453</v>
      </c>
    </row>
    <row r="319" spans="1:8" x14ac:dyDescent="0.35">
      <c r="A319" s="96" t="s">
        <v>453</v>
      </c>
      <c r="B319" s="96" t="s">
        <v>91</v>
      </c>
      <c r="C319" s="86" t="s">
        <v>1013</v>
      </c>
      <c r="D319" s="86" t="s">
        <v>781</v>
      </c>
      <c r="E319" s="86" t="s">
        <v>781</v>
      </c>
      <c r="F319" s="86" t="s">
        <v>781</v>
      </c>
      <c r="H319" s="96" t="s">
        <v>453</v>
      </c>
    </row>
    <row r="320" spans="1:8" x14ac:dyDescent="0.35">
      <c r="A320" s="96" t="s">
        <v>462</v>
      </c>
      <c r="B320" s="96" t="s">
        <v>463</v>
      </c>
      <c r="C320" s="86" t="s">
        <v>1013</v>
      </c>
      <c r="D320" s="86" t="s">
        <v>781</v>
      </c>
      <c r="E320" s="86" t="s">
        <v>781</v>
      </c>
      <c r="F320" s="86" t="s">
        <v>781</v>
      </c>
      <c r="H320" s="96" t="s">
        <v>462</v>
      </c>
    </row>
    <row r="321" spans="1:8" x14ac:dyDescent="0.35">
      <c r="A321" s="96" t="s">
        <v>462</v>
      </c>
      <c r="B321" s="96" t="s">
        <v>464</v>
      </c>
      <c r="C321" s="86" t="s">
        <v>1013</v>
      </c>
      <c r="D321" s="86" t="s">
        <v>781</v>
      </c>
      <c r="E321" s="86" t="s">
        <v>781</v>
      </c>
      <c r="F321" s="86" t="s">
        <v>781</v>
      </c>
      <c r="H321" s="96" t="s">
        <v>462</v>
      </c>
    </row>
    <row r="322" spans="1:8" x14ac:dyDescent="0.35">
      <c r="A322" s="96" t="s">
        <v>462</v>
      </c>
      <c r="B322" s="96" t="s">
        <v>465</v>
      </c>
      <c r="C322" s="86" t="s">
        <v>1014</v>
      </c>
      <c r="D322" s="86">
        <v>0.54405683729570953</v>
      </c>
      <c r="E322" s="86">
        <v>60.8</v>
      </c>
      <c r="F322" s="86" t="s">
        <v>781</v>
      </c>
      <c r="H322" s="96" t="s">
        <v>462</v>
      </c>
    </row>
    <row r="323" spans="1:8" x14ac:dyDescent="0.35">
      <c r="A323" s="96" t="s">
        <v>462</v>
      </c>
      <c r="B323" s="96" t="s">
        <v>467</v>
      </c>
      <c r="C323" s="86" t="s">
        <v>1014</v>
      </c>
      <c r="D323" s="86">
        <v>0.62981990365215967</v>
      </c>
      <c r="E323" s="86">
        <v>6.5</v>
      </c>
      <c r="F323" s="86" t="s">
        <v>781</v>
      </c>
      <c r="H323" s="96" t="s">
        <v>462</v>
      </c>
    </row>
    <row r="324" spans="1:8" x14ac:dyDescent="0.35">
      <c r="A324" s="96" t="s">
        <v>462</v>
      </c>
      <c r="B324" s="96" t="s">
        <v>468</v>
      </c>
      <c r="C324" s="86" t="s">
        <v>1013</v>
      </c>
      <c r="D324" s="86" t="s">
        <v>781</v>
      </c>
      <c r="E324" s="86" t="s">
        <v>781</v>
      </c>
      <c r="F324" s="86" t="s">
        <v>781</v>
      </c>
      <c r="H324" s="96" t="s">
        <v>462</v>
      </c>
    </row>
    <row r="325" spans="1:8" x14ac:dyDescent="0.35">
      <c r="A325" s="96" t="s">
        <v>471</v>
      </c>
      <c r="B325" s="96" t="s">
        <v>472</v>
      </c>
      <c r="C325" s="86" t="s">
        <v>1013</v>
      </c>
      <c r="D325" s="86" t="s">
        <v>781</v>
      </c>
      <c r="E325" s="86" t="s">
        <v>781</v>
      </c>
      <c r="F325" s="86" t="s">
        <v>781</v>
      </c>
      <c r="H325" s="96" t="s">
        <v>471</v>
      </c>
    </row>
    <row r="326" spans="1:8" x14ac:dyDescent="0.35">
      <c r="A326" s="96" t="s">
        <v>471</v>
      </c>
      <c r="B326" s="96" t="s">
        <v>473</v>
      </c>
      <c r="C326" s="86" t="s">
        <v>1013</v>
      </c>
      <c r="D326" s="86" t="s">
        <v>781</v>
      </c>
      <c r="E326" s="86" t="s">
        <v>781</v>
      </c>
      <c r="F326" s="86" t="s">
        <v>781</v>
      </c>
      <c r="H326" s="96" t="s">
        <v>471</v>
      </c>
    </row>
    <row r="327" spans="1:8" x14ac:dyDescent="0.35">
      <c r="A327" s="96" t="s">
        <v>471</v>
      </c>
      <c r="B327" s="96" t="s">
        <v>474</v>
      </c>
      <c r="C327" s="86" t="s">
        <v>1014</v>
      </c>
      <c r="D327" s="86">
        <v>0.54618186003424751</v>
      </c>
      <c r="E327" s="86">
        <v>35.462000000000003</v>
      </c>
      <c r="F327" s="86" t="s">
        <v>781</v>
      </c>
      <c r="H327" s="96" t="s">
        <v>471</v>
      </c>
    </row>
    <row r="328" spans="1:8" x14ac:dyDescent="0.35">
      <c r="A328" s="96" t="s">
        <v>475</v>
      </c>
      <c r="B328" s="96" t="s">
        <v>476</v>
      </c>
      <c r="C328" s="86" t="s">
        <v>1014</v>
      </c>
      <c r="D328" s="86">
        <v>0.56144977825561082</v>
      </c>
      <c r="E328" s="86">
        <v>146.6</v>
      </c>
      <c r="F328" s="86" t="s">
        <v>781</v>
      </c>
      <c r="H328" s="96" t="s">
        <v>475</v>
      </c>
    </row>
    <row r="329" spans="1:8" x14ac:dyDescent="0.35">
      <c r="A329" s="96" t="s">
        <v>477</v>
      </c>
      <c r="B329" s="96" t="s">
        <v>478</v>
      </c>
      <c r="C329" s="86" t="s">
        <v>1013</v>
      </c>
      <c r="D329" s="86" t="s">
        <v>781</v>
      </c>
      <c r="E329" s="86" t="s">
        <v>781</v>
      </c>
      <c r="F329" s="86" t="s">
        <v>781</v>
      </c>
      <c r="H329" s="96" t="s">
        <v>477</v>
      </c>
    </row>
    <row r="330" spans="1:8" x14ac:dyDescent="0.35">
      <c r="A330" s="96" t="s">
        <v>479</v>
      </c>
      <c r="B330" s="96" t="s">
        <v>480</v>
      </c>
      <c r="C330" s="86" t="s">
        <v>1013</v>
      </c>
      <c r="D330" s="86" t="s">
        <v>781</v>
      </c>
      <c r="E330" s="86" t="s">
        <v>781</v>
      </c>
      <c r="F330" s="86" t="s">
        <v>781</v>
      </c>
      <c r="H330" s="96" t="s">
        <v>479</v>
      </c>
    </row>
    <row r="331" spans="1:8" x14ac:dyDescent="0.35">
      <c r="A331" s="96" t="s">
        <v>479</v>
      </c>
      <c r="B331" s="96" t="s">
        <v>481</v>
      </c>
      <c r="C331" s="86" t="s">
        <v>1014</v>
      </c>
      <c r="D331" s="86">
        <v>0.62236400900372391</v>
      </c>
      <c r="E331" s="86">
        <v>26.454999999999998</v>
      </c>
      <c r="F331" s="86" t="s">
        <v>781</v>
      </c>
      <c r="H331" s="96" t="s">
        <v>479</v>
      </c>
    </row>
    <row r="332" spans="1:8" x14ac:dyDescent="0.35">
      <c r="A332" s="96" t="s">
        <v>479</v>
      </c>
      <c r="B332" s="96" t="s">
        <v>482</v>
      </c>
      <c r="C332" s="86" t="s">
        <v>1013</v>
      </c>
      <c r="D332" s="86" t="s">
        <v>781</v>
      </c>
      <c r="E332" s="86" t="s">
        <v>781</v>
      </c>
      <c r="F332" s="86" t="s">
        <v>781</v>
      </c>
      <c r="H332" s="96" t="s">
        <v>479</v>
      </c>
    </row>
    <row r="333" spans="1:8" x14ac:dyDescent="0.35">
      <c r="A333" s="96" t="s">
        <v>479</v>
      </c>
      <c r="B333" s="96" t="s">
        <v>483</v>
      </c>
      <c r="C333" s="86" t="s">
        <v>1014</v>
      </c>
      <c r="D333" s="86">
        <v>0.50561368230502357</v>
      </c>
      <c r="E333" s="86">
        <v>325.5</v>
      </c>
      <c r="F333" s="86">
        <v>3.84</v>
      </c>
      <c r="H333" s="96" t="s">
        <v>479</v>
      </c>
    </row>
    <row r="334" spans="1:8" x14ac:dyDescent="0.35">
      <c r="A334" s="96" t="s">
        <v>479</v>
      </c>
      <c r="B334" s="96" t="s">
        <v>484</v>
      </c>
      <c r="C334" s="86" t="s">
        <v>1013</v>
      </c>
      <c r="D334" s="86" t="s">
        <v>781</v>
      </c>
      <c r="E334" s="86" t="s">
        <v>781</v>
      </c>
      <c r="F334" s="86" t="s">
        <v>781</v>
      </c>
      <c r="H334" s="96" t="s">
        <v>479</v>
      </c>
    </row>
    <row r="335" spans="1:8" x14ac:dyDescent="0.35">
      <c r="A335" s="96" t="s">
        <v>479</v>
      </c>
      <c r="B335" s="96" t="s">
        <v>485</v>
      </c>
      <c r="C335" s="86" t="s">
        <v>1013</v>
      </c>
      <c r="D335" s="86" t="s">
        <v>781</v>
      </c>
      <c r="E335" s="86" t="s">
        <v>781</v>
      </c>
      <c r="F335" s="86" t="s">
        <v>781</v>
      </c>
      <c r="H335" s="96" t="s">
        <v>479</v>
      </c>
    </row>
    <row r="336" spans="1:8" x14ac:dyDescent="0.35">
      <c r="A336" s="96" t="s">
        <v>486</v>
      </c>
      <c r="B336" s="96" t="s">
        <v>487</v>
      </c>
      <c r="C336" s="86" t="s">
        <v>1013</v>
      </c>
      <c r="D336" s="86" t="s">
        <v>781</v>
      </c>
      <c r="E336" s="86" t="s">
        <v>781</v>
      </c>
      <c r="F336" s="86" t="s">
        <v>781</v>
      </c>
      <c r="H336" s="96" t="s">
        <v>486</v>
      </c>
    </row>
    <row r="337" spans="1:8" x14ac:dyDescent="0.35">
      <c r="A337" s="96" t="s">
        <v>486</v>
      </c>
      <c r="B337" s="96" t="s">
        <v>488</v>
      </c>
      <c r="C337" s="86" t="s">
        <v>1014</v>
      </c>
      <c r="D337" s="86">
        <v>0.56098564371257476</v>
      </c>
      <c r="E337" s="86">
        <v>118.6</v>
      </c>
      <c r="F337" s="86" t="s">
        <v>781</v>
      </c>
      <c r="H337" s="96" t="s">
        <v>486</v>
      </c>
    </row>
    <row r="338" spans="1:8" x14ac:dyDescent="0.35">
      <c r="A338" s="96" t="s">
        <v>489</v>
      </c>
      <c r="B338" s="96" t="s">
        <v>490</v>
      </c>
      <c r="C338" s="86" t="s">
        <v>1014</v>
      </c>
      <c r="D338" s="86">
        <v>0.6656663295717592</v>
      </c>
      <c r="E338" s="86">
        <v>9.625</v>
      </c>
      <c r="F338" s="86" t="s">
        <v>781</v>
      </c>
      <c r="H338" s="96" t="s">
        <v>489</v>
      </c>
    </row>
    <row r="339" spans="1:8" x14ac:dyDescent="0.35">
      <c r="A339" s="96" t="s">
        <v>491</v>
      </c>
      <c r="B339" s="96" t="s">
        <v>492</v>
      </c>
      <c r="C339" s="86" t="s">
        <v>1013</v>
      </c>
      <c r="D339" s="86" t="s">
        <v>781</v>
      </c>
      <c r="E339" s="86" t="s">
        <v>781</v>
      </c>
      <c r="F339" s="86" t="s">
        <v>781</v>
      </c>
      <c r="H339" s="96" t="s">
        <v>491</v>
      </c>
    </row>
    <row r="340" spans="1:8" x14ac:dyDescent="0.35">
      <c r="A340" s="96" t="s">
        <v>491</v>
      </c>
      <c r="B340" s="96" t="s">
        <v>493</v>
      </c>
      <c r="C340" s="86" t="s">
        <v>1013</v>
      </c>
      <c r="D340" s="86" t="s">
        <v>781</v>
      </c>
      <c r="E340" s="86" t="s">
        <v>781</v>
      </c>
      <c r="F340" s="86" t="s">
        <v>781</v>
      </c>
      <c r="H340" s="96" t="s">
        <v>491</v>
      </c>
    </row>
    <row r="341" spans="1:8" x14ac:dyDescent="0.35">
      <c r="A341" s="96" t="s">
        <v>491</v>
      </c>
      <c r="B341" s="96" t="s">
        <v>494</v>
      </c>
      <c r="C341" s="86" t="s">
        <v>1013</v>
      </c>
      <c r="D341" s="86" t="s">
        <v>781</v>
      </c>
      <c r="E341" s="86" t="s">
        <v>781</v>
      </c>
      <c r="F341" s="86" t="s">
        <v>781</v>
      </c>
      <c r="H341" s="96" t="s">
        <v>491</v>
      </c>
    </row>
    <row r="342" spans="1:8" x14ac:dyDescent="0.35">
      <c r="A342" s="96" t="s">
        <v>495</v>
      </c>
      <c r="B342" s="96" t="s">
        <v>496</v>
      </c>
      <c r="C342" s="86" t="s">
        <v>1013</v>
      </c>
      <c r="D342" s="86" t="s">
        <v>781</v>
      </c>
      <c r="E342" s="86" t="s">
        <v>781</v>
      </c>
      <c r="F342" s="86" t="s">
        <v>781</v>
      </c>
      <c r="H342" s="96" t="s">
        <v>495</v>
      </c>
    </row>
    <row r="343" spans="1:8" x14ac:dyDescent="0.35">
      <c r="A343" s="96" t="s">
        <v>497</v>
      </c>
      <c r="B343" s="96" t="s">
        <v>498</v>
      </c>
      <c r="C343" s="86" t="s">
        <v>1014</v>
      </c>
      <c r="D343" s="86">
        <v>0.57271608364722071</v>
      </c>
      <c r="E343" s="86">
        <v>29.26</v>
      </c>
      <c r="F343" s="86" t="s">
        <v>781</v>
      </c>
      <c r="H343" s="96" t="s">
        <v>497</v>
      </c>
    </row>
    <row r="344" spans="1:8" x14ac:dyDescent="0.35">
      <c r="A344" s="96" t="s">
        <v>499</v>
      </c>
      <c r="B344" s="96" t="s">
        <v>500</v>
      </c>
      <c r="C344" s="86" t="s">
        <v>1013</v>
      </c>
      <c r="D344" s="86" t="s">
        <v>781</v>
      </c>
      <c r="E344" s="86" t="s">
        <v>781</v>
      </c>
      <c r="F344" s="86" t="s">
        <v>781</v>
      </c>
      <c r="H344" s="96" t="s">
        <v>499</v>
      </c>
    </row>
    <row r="345" spans="1:8" x14ac:dyDescent="0.35">
      <c r="A345" s="96" t="s">
        <v>501</v>
      </c>
      <c r="B345" s="96" t="s">
        <v>502</v>
      </c>
      <c r="C345" s="86" t="s">
        <v>1014</v>
      </c>
      <c r="D345" s="86">
        <v>0.76065786452353612</v>
      </c>
      <c r="E345" s="86">
        <v>8.5</v>
      </c>
      <c r="F345" s="86">
        <v>1.31</v>
      </c>
      <c r="H345" s="96" t="s">
        <v>501</v>
      </c>
    </row>
    <row r="346" spans="1:8" x14ac:dyDescent="0.35">
      <c r="A346" s="96" t="s">
        <v>503</v>
      </c>
      <c r="B346" s="96" t="s">
        <v>504</v>
      </c>
      <c r="C346" s="86" t="s">
        <v>1013</v>
      </c>
      <c r="D346" s="86" t="s">
        <v>781</v>
      </c>
      <c r="E346" s="86" t="s">
        <v>781</v>
      </c>
      <c r="F346" s="86" t="s">
        <v>781</v>
      </c>
      <c r="H346" s="96" t="s">
        <v>503</v>
      </c>
    </row>
    <row r="347" spans="1:8" x14ac:dyDescent="0.35">
      <c r="A347" s="96" t="s">
        <v>503</v>
      </c>
      <c r="B347" s="96" t="s">
        <v>505</v>
      </c>
      <c r="C347" s="86" t="s">
        <v>1013</v>
      </c>
      <c r="D347" s="86" t="s">
        <v>781</v>
      </c>
      <c r="E347" s="86" t="s">
        <v>781</v>
      </c>
      <c r="F347" s="86" t="s">
        <v>781</v>
      </c>
      <c r="H347" s="96" t="s">
        <v>503</v>
      </c>
    </row>
    <row r="348" spans="1:8" x14ac:dyDescent="0.35">
      <c r="A348" s="96" t="s">
        <v>503</v>
      </c>
      <c r="B348" s="96" t="s">
        <v>506</v>
      </c>
      <c r="C348" s="86" t="s">
        <v>1014</v>
      </c>
      <c r="D348" s="86">
        <v>0.51015474955267825</v>
      </c>
      <c r="E348" s="86">
        <v>69.347999999999999</v>
      </c>
      <c r="F348" s="86" t="s">
        <v>781</v>
      </c>
      <c r="H348" s="96" t="s">
        <v>503</v>
      </c>
    </row>
    <row r="349" spans="1:8" x14ac:dyDescent="0.35">
      <c r="A349" s="96" t="s">
        <v>507</v>
      </c>
      <c r="B349" s="96" t="s">
        <v>508</v>
      </c>
      <c r="C349" s="86" t="s">
        <v>1013</v>
      </c>
      <c r="D349" s="86" t="s">
        <v>781</v>
      </c>
      <c r="E349" s="86" t="s">
        <v>781</v>
      </c>
      <c r="F349" s="86" t="s">
        <v>781</v>
      </c>
      <c r="H349" s="96" t="s">
        <v>507</v>
      </c>
    </row>
    <row r="350" spans="1:8" x14ac:dyDescent="0.35">
      <c r="A350" s="96" t="s">
        <v>507</v>
      </c>
      <c r="B350" s="96" t="s">
        <v>509</v>
      </c>
      <c r="C350" s="86" t="s">
        <v>1013</v>
      </c>
      <c r="D350" s="86" t="s">
        <v>781</v>
      </c>
      <c r="E350" s="86" t="s">
        <v>781</v>
      </c>
      <c r="F350" s="86" t="s">
        <v>781</v>
      </c>
      <c r="H350" s="96" t="s">
        <v>507</v>
      </c>
    </row>
    <row r="351" spans="1:8" x14ac:dyDescent="0.35">
      <c r="A351" s="96" t="s">
        <v>507</v>
      </c>
      <c r="B351" s="96" t="s">
        <v>510</v>
      </c>
      <c r="C351" s="86" t="s">
        <v>1013</v>
      </c>
      <c r="D351" s="86" t="s">
        <v>781</v>
      </c>
      <c r="E351" s="86" t="s">
        <v>781</v>
      </c>
      <c r="F351" s="86" t="s">
        <v>781</v>
      </c>
      <c r="H351" s="96" t="s">
        <v>507</v>
      </c>
    </row>
    <row r="352" spans="1:8" x14ac:dyDescent="0.35">
      <c r="A352" s="96" t="s">
        <v>511</v>
      </c>
      <c r="B352" s="96" t="s">
        <v>512</v>
      </c>
      <c r="C352" s="86" t="s">
        <v>1013</v>
      </c>
      <c r="D352" s="86" t="s">
        <v>781</v>
      </c>
      <c r="E352" s="86" t="s">
        <v>781</v>
      </c>
      <c r="F352" s="86" t="s">
        <v>781</v>
      </c>
      <c r="H352" s="96" t="s">
        <v>511</v>
      </c>
    </row>
    <row r="353" spans="1:8" x14ac:dyDescent="0.35">
      <c r="A353" s="96" t="s">
        <v>511</v>
      </c>
      <c r="B353" s="96" t="s">
        <v>513</v>
      </c>
      <c r="C353" s="86" t="s">
        <v>1013</v>
      </c>
      <c r="D353" s="86" t="s">
        <v>781</v>
      </c>
      <c r="E353" s="86" t="s">
        <v>781</v>
      </c>
      <c r="F353" s="86" t="s">
        <v>781</v>
      </c>
      <c r="H353" s="96" t="s">
        <v>511</v>
      </c>
    </row>
    <row r="354" spans="1:8" x14ac:dyDescent="0.35">
      <c r="A354" s="96" t="s">
        <v>511</v>
      </c>
      <c r="B354" s="96" t="s">
        <v>514</v>
      </c>
      <c r="C354" s="86" t="s">
        <v>1013</v>
      </c>
      <c r="D354" s="86" t="s">
        <v>781</v>
      </c>
      <c r="E354" s="86" t="s">
        <v>781</v>
      </c>
      <c r="F354" s="86" t="s">
        <v>781</v>
      </c>
      <c r="H354" s="96" t="s">
        <v>511</v>
      </c>
    </row>
    <row r="355" spans="1:8" x14ac:dyDescent="0.35">
      <c r="A355" s="96" t="s">
        <v>511</v>
      </c>
      <c r="B355" s="96" t="s">
        <v>515</v>
      </c>
      <c r="C355" s="86" t="s">
        <v>1014</v>
      </c>
      <c r="D355" s="86">
        <v>0.53558023059081883</v>
      </c>
      <c r="E355" s="86">
        <v>177.5</v>
      </c>
      <c r="F355" s="86" t="s">
        <v>781</v>
      </c>
      <c r="H355" s="96" t="s">
        <v>511</v>
      </c>
    </row>
    <row r="356" spans="1:8" x14ac:dyDescent="0.35">
      <c r="A356" s="96" t="s">
        <v>511</v>
      </c>
      <c r="B356" s="96" t="s">
        <v>516</v>
      </c>
      <c r="C356" s="86" t="s">
        <v>1013</v>
      </c>
      <c r="D356" s="86" t="s">
        <v>781</v>
      </c>
      <c r="E356" s="86" t="s">
        <v>781</v>
      </c>
      <c r="F356" s="86" t="s">
        <v>781</v>
      </c>
      <c r="H356" s="96" t="s">
        <v>511</v>
      </c>
    </row>
    <row r="357" spans="1:8" x14ac:dyDescent="0.35">
      <c r="A357" s="96" t="s">
        <v>517</v>
      </c>
      <c r="B357" s="96" t="s">
        <v>518</v>
      </c>
      <c r="C357" s="86" t="s">
        <v>1013</v>
      </c>
      <c r="D357" s="86" t="s">
        <v>781</v>
      </c>
      <c r="E357" s="86" t="s">
        <v>781</v>
      </c>
      <c r="F357" s="86">
        <v>0.434</v>
      </c>
      <c r="H357" s="96" t="s">
        <v>517</v>
      </c>
    </row>
    <row r="358" spans="1:8" x14ac:dyDescent="0.35">
      <c r="A358" s="96" t="s">
        <v>517</v>
      </c>
      <c r="B358" s="96" t="s">
        <v>519</v>
      </c>
      <c r="C358" s="86" t="s">
        <v>1013</v>
      </c>
      <c r="D358" s="86" t="s">
        <v>781</v>
      </c>
      <c r="E358" s="86" t="s">
        <v>781</v>
      </c>
      <c r="F358" s="86" t="s">
        <v>781</v>
      </c>
      <c r="H358" s="96" t="s">
        <v>517</v>
      </c>
    </row>
    <row r="359" spans="1:8" x14ac:dyDescent="0.35">
      <c r="A359" s="96" t="s">
        <v>517</v>
      </c>
      <c r="B359" s="96" t="s">
        <v>520</v>
      </c>
      <c r="C359" s="86" t="s">
        <v>1013</v>
      </c>
      <c r="D359" s="86" t="s">
        <v>781</v>
      </c>
      <c r="E359" s="86" t="s">
        <v>781</v>
      </c>
      <c r="F359" s="86" t="s">
        <v>781</v>
      </c>
      <c r="H359" s="96" t="s">
        <v>517</v>
      </c>
    </row>
    <row r="360" spans="1:8" x14ac:dyDescent="0.35">
      <c r="A360" s="96" t="s">
        <v>521</v>
      </c>
      <c r="B360" s="96" t="s">
        <v>522</v>
      </c>
      <c r="C360" s="86" t="s">
        <v>1013</v>
      </c>
      <c r="D360" s="86" t="s">
        <v>781</v>
      </c>
      <c r="E360" s="86" t="s">
        <v>781</v>
      </c>
      <c r="F360" s="86" t="s">
        <v>781</v>
      </c>
      <c r="H360" s="96" t="s">
        <v>521</v>
      </c>
    </row>
    <row r="361" spans="1:8" x14ac:dyDescent="0.35">
      <c r="A361" s="96" t="s">
        <v>523</v>
      </c>
      <c r="B361" s="96" t="s">
        <v>524</v>
      </c>
      <c r="C361" s="86" t="s">
        <v>1013</v>
      </c>
      <c r="D361" s="86" t="s">
        <v>781</v>
      </c>
      <c r="E361" s="86" t="s">
        <v>781</v>
      </c>
      <c r="F361" s="86" t="s">
        <v>781</v>
      </c>
      <c r="H361" s="96" t="s">
        <v>523</v>
      </c>
    </row>
    <row r="362" spans="1:8" x14ac:dyDescent="0.35">
      <c r="A362" s="96" t="s">
        <v>523</v>
      </c>
      <c r="B362" s="96" t="s">
        <v>525</v>
      </c>
      <c r="C362" s="86" t="s">
        <v>1013</v>
      </c>
      <c r="D362" s="86" t="s">
        <v>781</v>
      </c>
      <c r="E362" s="86" t="s">
        <v>781</v>
      </c>
      <c r="F362" s="86" t="s">
        <v>781</v>
      </c>
      <c r="H362" s="96" t="s">
        <v>523</v>
      </c>
    </row>
    <row r="363" spans="1:8" x14ac:dyDescent="0.35">
      <c r="A363" s="96" t="s">
        <v>523</v>
      </c>
      <c r="B363" s="96" t="s">
        <v>526</v>
      </c>
      <c r="C363" s="86" t="s">
        <v>1013</v>
      </c>
      <c r="D363" s="86" t="s">
        <v>781</v>
      </c>
      <c r="E363" s="86" t="s">
        <v>781</v>
      </c>
      <c r="F363" s="86" t="s">
        <v>781</v>
      </c>
      <c r="H363" s="96" t="s">
        <v>523</v>
      </c>
    </row>
    <row r="364" spans="1:8" x14ac:dyDescent="0.35">
      <c r="A364" s="96" t="s">
        <v>523</v>
      </c>
      <c r="B364" s="96" t="s">
        <v>528</v>
      </c>
      <c r="C364" s="86" t="s">
        <v>1013</v>
      </c>
      <c r="D364" s="86" t="s">
        <v>781</v>
      </c>
      <c r="E364" s="86" t="s">
        <v>781</v>
      </c>
      <c r="F364" s="86" t="s">
        <v>781</v>
      </c>
      <c r="H364" s="96" t="s">
        <v>523</v>
      </c>
    </row>
    <row r="365" spans="1:8" x14ac:dyDescent="0.35">
      <c r="A365" s="96" t="s">
        <v>529</v>
      </c>
      <c r="B365" s="96" t="s">
        <v>530</v>
      </c>
      <c r="C365" s="86" t="s">
        <v>1013</v>
      </c>
      <c r="D365" s="86" t="s">
        <v>781</v>
      </c>
      <c r="E365" s="86" t="s">
        <v>781</v>
      </c>
      <c r="F365" s="86" t="s">
        <v>781</v>
      </c>
      <c r="H365" s="96" t="s">
        <v>529</v>
      </c>
    </row>
    <row r="366" spans="1:8" x14ac:dyDescent="0.35">
      <c r="A366" s="96" t="s">
        <v>529</v>
      </c>
      <c r="B366" s="96" t="s">
        <v>531</v>
      </c>
      <c r="C366" s="86" t="s">
        <v>1014</v>
      </c>
      <c r="D366" s="86">
        <v>0.54794747437982694</v>
      </c>
      <c r="E366" s="86">
        <v>84.73</v>
      </c>
      <c r="F366" s="86" t="s">
        <v>781</v>
      </c>
      <c r="H366" s="96" t="s">
        <v>529</v>
      </c>
    </row>
    <row r="367" spans="1:8" x14ac:dyDescent="0.35">
      <c r="A367" s="96" t="s">
        <v>529</v>
      </c>
      <c r="B367" s="96" t="s">
        <v>532</v>
      </c>
      <c r="C367" s="86" t="s">
        <v>1014</v>
      </c>
      <c r="D367" s="86">
        <v>1</v>
      </c>
      <c r="E367" s="86" t="s">
        <v>781</v>
      </c>
      <c r="F367" s="86" t="s">
        <v>781</v>
      </c>
      <c r="H367" s="96" t="s">
        <v>529</v>
      </c>
    </row>
    <row r="368" spans="1:8" x14ac:dyDescent="0.35">
      <c r="A368" s="96" t="s">
        <v>529</v>
      </c>
      <c r="B368" s="96" t="s">
        <v>533</v>
      </c>
      <c r="C368" s="86" t="s">
        <v>1013</v>
      </c>
      <c r="D368" s="86" t="s">
        <v>781</v>
      </c>
      <c r="E368" s="86" t="s">
        <v>781</v>
      </c>
      <c r="F368" s="86" t="s">
        <v>781</v>
      </c>
      <c r="H368" s="96" t="s">
        <v>529</v>
      </c>
    </row>
    <row r="369" spans="1:8" x14ac:dyDescent="0.35">
      <c r="A369" s="96" t="s">
        <v>529</v>
      </c>
      <c r="B369" s="96" t="s">
        <v>534</v>
      </c>
      <c r="C369" s="86" t="s">
        <v>1013</v>
      </c>
      <c r="D369" s="86" t="s">
        <v>781</v>
      </c>
      <c r="E369" s="86" t="s">
        <v>781</v>
      </c>
      <c r="F369" s="86" t="s">
        <v>781</v>
      </c>
      <c r="H369" s="96" t="s">
        <v>529</v>
      </c>
    </row>
    <row r="370" spans="1:8" x14ac:dyDescent="0.35">
      <c r="A370" s="96" t="s">
        <v>529</v>
      </c>
      <c r="B370" s="96" t="s">
        <v>535</v>
      </c>
      <c r="C370" s="86" t="s">
        <v>1013</v>
      </c>
      <c r="D370" s="86" t="s">
        <v>781</v>
      </c>
      <c r="E370" s="86" t="s">
        <v>781</v>
      </c>
      <c r="F370" s="86" t="s">
        <v>781</v>
      </c>
      <c r="H370" s="96" t="s">
        <v>529</v>
      </c>
    </row>
    <row r="371" spans="1:8" x14ac:dyDescent="0.35">
      <c r="A371" s="96" t="s">
        <v>529</v>
      </c>
      <c r="B371" s="96" t="s">
        <v>536</v>
      </c>
      <c r="C371" s="86" t="s">
        <v>1014</v>
      </c>
      <c r="D371" s="86">
        <v>0.61228069854621925</v>
      </c>
      <c r="E371" s="86">
        <v>17.859000000000002</v>
      </c>
      <c r="F371" s="86" t="s">
        <v>781</v>
      </c>
      <c r="H371" s="96" t="s">
        <v>529</v>
      </c>
    </row>
    <row r="372" spans="1:8" x14ac:dyDescent="0.35">
      <c r="A372" s="96" t="s">
        <v>529</v>
      </c>
      <c r="B372" s="96" t="s">
        <v>537</v>
      </c>
      <c r="C372" s="86" t="s">
        <v>1014</v>
      </c>
      <c r="D372" s="86">
        <v>0.48025437441872332</v>
      </c>
      <c r="E372" s="86">
        <v>92.21</v>
      </c>
      <c r="F372" s="86" t="s">
        <v>781</v>
      </c>
      <c r="H372" s="96" t="s">
        <v>529</v>
      </c>
    </row>
    <row r="373" spans="1:8" x14ac:dyDescent="0.35">
      <c r="A373" s="96" t="s">
        <v>529</v>
      </c>
      <c r="B373" s="96" t="s">
        <v>538</v>
      </c>
      <c r="C373" s="86" t="s">
        <v>1013</v>
      </c>
      <c r="D373" s="86" t="s">
        <v>781</v>
      </c>
      <c r="E373" s="86" t="s">
        <v>781</v>
      </c>
      <c r="F373" s="86" t="s">
        <v>781</v>
      </c>
      <c r="H373" s="96" t="s">
        <v>529</v>
      </c>
    </row>
    <row r="374" spans="1:8" x14ac:dyDescent="0.35">
      <c r="A374" s="96" t="s">
        <v>529</v>
      </c>
      <c r="B374" s="96" t="s">
        <v>539</v>
      </c>
      <c r="C374" s="86" t="s">
        <v>1013</v>
      </c>
      <c r="D374" s="86" t="s">
        <v>781</v>
      </c>
      <c r="E374" s="86" t="s">
        <v>781</v>
      </c>
      <c r="F374" s="86" t="s">
        <v>781</v>
      </c>
      <c r="H374" s="96" t="s">
        <v>529</v>
      </c>
    </row>
    <row r="375" spans="1:8" x14ac:dyDescent="0.35">
      <c r="A375" s="96" t="s">
        <v>529</v>
      </c>
      <c r="B375" s="96" t="s">
        <v>540</v>
      </c>
      <c r="C375" s="86" t="s">
        <v>1013</v>
      </c>
      <c r="D375" s="86" t="s">
        <v>781</v>
      </c>
      <c r="E375" s="86" t="s">
        <v>781</v>
      </c>
      <c r="F375" s="86" t="s">
        <v>781</v>
      </c>
      <c r="H375" s="96" t="s">
        <v>529</v>
      </c>
    </row>
    <row r="376" spans="1:8" x14ac:dyDescent="0.35">
      <c r="A376" s="96" t="s">
        <v>529</v>
      </c>
      <c r="B376" s="96" t="s">
        <v>541</v>
      </c>
      <c r="C376" s="86" t="s">
        <v>1014</v>
      </c>
      <c r="D376" s="86">
        <v>0.68379432042022326</v>
      </c>
      <c r="E376" s="86">
        <v>25</v>
      </c>
      <c r="F376" s="86" t="s">
        <v>781</v>
      </c>
      <c r="H376" s="96" t="s">
        <v>529</v>
      </c>
    </row>
    <row r="377" spans="1:8" x14ac:dyDescent="0.35">
      <c r="A377" s="96" t="s">
        <v>529</v>
      </c>
      <c r="B377" s="96" t="s">
        <v>542</v>
      </c>
      <c r="C377" s="86" t="s">
        <v>1013</v>
      </c>
      <c r="D377" s="86" t="s">
        <v>781</v>
      </c>
      <c r="E377" s="86" t="s">
        <v>781</v>
      </c>
      <c r="F377" s="86" t="s">
        <v>781</v>
      </c>
      <c r="H377" s="96" t="s">
        <v>529</v>
      </c>
    </row>
    <row r="378" spans="1:8" x14ac:dyDescent="0.35">
      <c r="A378" s="96" t="s">
        <v>529</v>
      </c>
      <c r="B378" s="96" t="s">
        <v>543</v>
      </c>
      <c r="C378" s="86" t="s">
        <v>1013</v>
      </c>
      <c r="D378" s="86" t="s">
        <v>781</v>
      </c>
      <c r="E378" s="86" t="s">
        <v>781</v>
      </c>
      <c r="F378" s="86">
        <v>83.039000000000001</v>
      </c>
      <c r="H378" s="96" t="s">
        <v>529</v>
      </c>
    </row>
    <row r="379" spans="1:8" x14ac:dyDescent="0.35">
      <c r="A379" s="96" t="s">
        <v>544</v>
      </c>
      <c r="B379" s="96" t="s">
        <v>545</v>
      </c>
      <c r="C379" s="86" t="s">
        <v>1013</v>
      </c>
      <c r="D379" s="86" t="s">
        <v>781</v>
      </c>
      <c r="E379" s="86" t="s">
        <v>781</v>
      </c>
      <c r="F379" s="86" t="s">
        <v>781</v>
      </c>
      <c r="H379" s="96" t="s">
        <v>544</v>
      </c>
    </row>
    <row r="380" spans="1:8" x14ac:dyDescent="0.35">
      <c r="A380" s="96" t="s">
        <v>544</v>
      </c>
      <c r="B380" s="96" t="s">
        <v>546</v>
      </c>
      <c r="C380" s="86" t="s">
        <v>1013</v>
      </c>
      <c r="D380" s="86" t="s">
        <v>781</v>
      </c>
      <c r="E380" s="86" t="s">
        <v>781</v>
      </c>
      <c r="F380" s="86" t="s">
        <v>781</v>
      </c>
      <c r="H380" s="96" t="s">
        <v>544</v>
      </c>
    </row>
    <row r="381" spans="1:8" x14ac:dyDescent="0.35">
      <c r="A381" s="96" t="s">
        <v>544</v>
      </c>
      <c r="B381" s="96" t="s">
        <v>547</v>
      </c>
      <c r="C381" s="86" t="s">
        <v>1013</v>
      </c>
      <c r="D381" s="86" t="s">
        <v>781</v>
      </c>
      <c r="E381" s="86" t="s">
        <v>781</v>
      </c>
      <c r="F381" s="86" t="s">
        <v>781</v>
      </c>
      <c r="H381" s="96" t="s">
        <v>544</v>
      </c>
    </row>
    <row r="382" spans="1:8" x14ac:dyDescent="0.35">
      <c r="A382" s="96" t="s">
        <v>544</v>
      </c>
      <c r="B382" s="96" t="s">
        <v>548</v>
      </c>
      <c r="C382" s="86" t="s">
        <v>1013</v>
      </c>
      <c r="D382" s="86" t="s">
        <v>781</v>
      </c>
      <c r="E382" s="86" t="s">
        <v>781</v>
      </c>
      <c r="F382" s="86" t="s">
        <v>781</v>
      </c>
      <c r="H382" s="96" t="s">
        <v>544</v>
      </c>
    </row>
    <row r="383" spans="1:8" x14ac:dyDescent="0.35">
      <c r="A383" s="96" t="s">
        <v>544</v>
      </c>
      <c r="B383" s="96" t="s">
        <v>549</v>
      </c>
      <c r="C383" s="86" t="s">
        <v>1014</v>
      </c>
      <c r="D383" s="86">
        <v>0.60168800024035574</v>
      </c>
      <c r="E383" s="86">
        <v>29.387</v>
      </c>
      <c r="F383" s="86" t="s">
        <v>781</v>
      </c>
      <c r="H383" s="96" t="s">
        <v>544</v>
      </c>
    </row>
    <row r="384" spans="1:8" x14ac:dyDescent="0.35">
      <c r="A384" s="96" t="s">
        <v>550</v>
      </c>
      <c r="B384" s="96" t="s">
        <v>551</v>
      </c>
      <c r="C384" s="86" t="s">
        <v>1013</v>
      </c>
      <c r="D384" s="86" t="s">
        <v>781</v>
      </c>
      <c r="E384" s="86" t="s">
        <v>781</v>
      </c>
      <c r="F384" s="86" t="s">
        <v>781</v>
      </c>
      <c r="H384" s="96" t="s">
        <v>550</v>
      </c>
    </row>
    <row r="385" spans="1:8" x14ac:dyDescent="0.35">
      <c r="A385" s="96" t="s">
        <v>550</v>
      </c>
      <c r="B385" s="96" t="s">
        <v>552</v>
      </c>
      <c r="C385" s="86" t="s">
        <v>1014</v>
      </c>
      <c r="D385" s="86">
        <v>0.6520558629776021</v>
      </c>
      <c r="E385" s="86">
        <v>30</v>
      </c>
      <c r="F385" s="86" t="s">
        <v>781</v>
      </c>
      <c r="H385" s="96" t="s">
        <v>550</v>
      </c>
    </row>
    <row r="386" spans="1:8" x14ac:dyDescent="0.35">
      <c r="A386" s="96" t="s">
        <v>550</v>
      </c>
      <c r="B386" s="96" t="s">
        <v>553</v>
      </c>
      <c r="C386" s="86" t="s">
        <v>1014</v>
      </c>
      <c r="D386" s="86">
        <v>0.96224999999999994</v>
      </c>
      <c r="E386" s="86">
        <v>0.249</v>
      </c>
      <c r="F386" s="86" t="s">
        <v>781</v>
      </c>
      <c r="H386" s="96" t="s">
        <v>550</v>
      </c>
    </row>
    <row r="387" spans="1:8" x14ac:dyDescent="0.35">
      <c r="A387" s="96" t="s">
        <v>554</v>
      </c>
      <c r="B387" s="96" t="s">
        <v>555</v>
      </c>
      <c r="C387" s="86" t="s">
        <v>1013</v>
      </c>
      <c r="D387" s="86" t="s">
        <v>781</v>
      </c>
      <c r="E387" s="86" t="s">
        <v>781</v>
      </c>
      <c r="F387" s="86" t="s">
        <v>781</v>
      </c>
      <c r="H387" s="96" t="s">
        <v>554</v>
      </c>
    </row>
    <row r="388" spans="1:8" x14ac:dyDescent="0.35">
      <c r="A388" s="96" t="s">
        <v>554</v>
      </c>
      <c r="B388" s="96" t="s">
        <v>556</v>
      </c>
      <c r="C388" s="86" t="s">
        <v>1013</v>
      </c>
      <c r="D388" s="86" t="s">
        <v>781</v>
      </c>
      <c r="E388" s="86" t="s">
        <v>781</v>
      </c>
      <c r="F388" s="86" t="s">
        <v>781</v>
      </c>
      <c r="H388" s="96" t="s">
        <v>554</v>
      </c>
    </row>
    <row r="389" spans="1:8" x14ac:dyDescent="0.35">
      <c r="A389" s="96" t="s">
        <v>554</v>
      </c>
      <c r="B389" s="96" t="s">
        <v>557</v>
      </c>
      <c r="C389" s="86" t="s">
        <v>1013</v>
      </c>
      <c r="D389" s="86" t="s">
        <v>781</v>
      </c>
      <c r="E389" s="86" t="s">
        <v>781</v>
      </c>
      <c r="F389" s="86" t="s">
        <v>781</v>
      </c>
      <c r="H389" s="96" t="s">
        <v>554</v>
      </c>
    </row>
    <row r="390" spans="1:8" x14ac:dyDescent="0.35">
      <c r="A390" s="96" t="s">
        <v>554</v>
      </c>
      <c r="B390" s="96" t="s">
        <v>558</v>
      </c>
      <c r="C390" s="86" t="s">
        <v>1013</v>
      </c>
      <c r="D390" s="86" t="s">
        <v>781</v>
      </c>
      <c r="E390" s="86" t="s">
        <v>781</v>
      </c>
      <c r="F390" s="86" t="s">
        <v>781</v>
      </c>
      <c r="H390" s="96" t="s">
        <v>554</v>
      </c>
    </row>
    <row r="391" spans="1:8" x14ac:dyDescent="0.35">
      <c r="A391" s="96" t="s">
        <v>554</v>
      </c>
      <c r="B391" s="96" t="s">
        <v>559</v>
      </c>
      <c r="C391" s="86" t="s">
        <v>1013</v>
      </c>
      <c r="D391" s="86" t="s">
        <v>781</v>
      </c>
      <c r="E391" s="86" t="s">
        <v>781</v>
      </c>
      <c r="F391" s="86" t="s">
        <v>781</v>
      </c>
      <c r="H391" s="96" t="s">
        <v>554</v>
      </c>
    </row>
    <row r="392" spans="1:8" x14ac:dyDescent="0.35">
      <c r="A392" s="96" t="s">
        <v>554</v>
      </c>
      <c r="B392" s="96" t="s">
        <v>560</v>
      </c>
      <c r="C392" s="86" t="s">
        <v>1014</v>
      </c>
      <c r="D392" s="86">
        <v>0.77436289612676046</v>
      </c>
      <c r="E392" s="86">
        <v>1.671</v>
      </c>
      <c r="F392" s="86" t="s">
        <v>781</v>
      </c>
      <c r="H392" s="96" t="s">
        <v>554</v>
      </c>
    </row>
    <row r="393" spans="1:8" x14ac:dyDescent="0.35">
      <c r="A393" s="96" t="s">
        <v>554</v>
      </c>
      <c r="B393" s="96" t="s">
        <v>561</v>
      </c>
      <c r="C393" s="86" t="s">
        <v>1014</v>
      </c>
      <c r="D393" s="86">
        <v>0.57469240412784717</v>
      </c>
      <c r="E393" s="86">
        <v>27.812999999999999</v>
      </c>
      <c r="F393" s="86" t="s">
        <v>781</v>
      </c>
      <c r="H393" s="96" t="s">
        <v>554</v>
      </c>
    </row>
    <row r="394" spans="1:8" x14ac:dyDescent="0.35">
      <c r="A394" s="96" t="s">
        <v>554</v>
      </c>
      <c r="B394" s="96" t="s">
        <v>562</v>
      </c>
      <c r="C394" s="86" t="s">
        <v>1013</v>
      </c>
      <c r="D394" s="86" t="s">
        <v>781</v>
      </c>
      <c r="E394" s="86" t="s">
        <v>781</v>
      </c>
      <c r="F394" s="86" t="s">
        <v>781</v>
      </c>
      <c r="H394" s="96" t="s">
        <v>554</v>
      </c>
    </row>
    <row r="395" spans="1:8" x14ac:dyDescent="0.35">
      <c r="A395" s="96" t="s">
        <v>554</v>
      </c>
      <c r="B395" s="96" t="s">
        <v>563</v>
      </c>
      <c r="C395" s="86" t="s">
        <v>1013</v>
      </c>
      <c r="D395" s="86" t="s">
        <v>781</v>
      </c>
      <c r="E395" s="86" t="s">
        <v>781</v>
      </c>
      <c r="F395" s="86" t="s">
        <v>781</v>
      </c>
      <c r="H395" s="96" t="s">
        <v>554</v>
      </c>
    </row>
    <row r="396" spans="1:8" x14ac:dyDescent="0.35">
      <c r="A396" s="96" t="s">
        <v>554</v>
      </c>
      <c r="B396" s="96" t="s">
        <v>564</v>
      </c>
      <c r="C396" s="86" t="s">
        <v>1013</v>
      </c>
      <c r="D396" s="86" t="s">
        <v>781</v>
      </c>
      <c r="E396" s="86" t="s">
        <v>781</v>
      </c>
      <c r="F396" s="86" t="s">
        <v>781</v>
      </c>
      <c r="H396" s="96" t="s">
        <v>554</v>
      </c>
    </row>
    <row r="397" spans="1:8" x14ac:dyDescent="0.35">
      <c r="A397" s="96" t="s">
        <v>554</v>
      </c>
      <c r="B397" s="96" t="s">
        <v>565</v>
      </c>
      <c r="C397" s="86" t="s">
        <v>1013</v>
      </c>
      <c r="D397" s="86" t="s">
        <v>781</v>
      </c>
      <c r="E397" s="86" t="s">
        <v>781</v>
      </c>
      <c r="F397" s="86" t="s">
        <v>781</v>
      </c>
      <c r="H397" s="96" t="s">
        <v>554</v>
      </c>
    </row>
    <row r="398" spans="1:8" x14ac:dyDescent="0.35">
      <c r="A398" s="96" t="s">
        <v>554</v>
      </c>
      <c r="B398" s="96" t="s">
        <v>566</v>
      </c>
      <c r="C398" s="86" t="s">
        <v>1013</v>
      </c>
      <c r="D398" s="86" t="s">
        <v>781</v>
      </c>
      <c r="E398" s="86" t="s">
        <v>781</v>
      </c>
      <c r="F398" s="86" t="s">
        <v>781</v>
      </c>
      <c r="H398" s="96" t="s">
        <v>554</v>
      </c>
    </row>
    <row r="399" spans="1:8" x14ac:dyDescent="0.35">
      <c r="A399" s="96" t="s">
        <v>554</v>
      </c>
      <c r="B399" s="96" t="s">
        <v>567</v>
      </c>
      <c r="C399" s="86" t="s">
        <v>1013</v>
      </c>
      <c r="D399" s="86" t="s">
        <v>781</v>
      </c>
      <c r="E399" s="86" t="s">
        <v>781</v>
      </c>
      <c r="F399" s="86" t="s">
        <v>781</v>
      </c>
      <c r="H399" s="96" t="s">
        <v>554</v>
      </c>
    </row>
    <row r="400" spans="1:8" x14ac:dyDescent="0.35">
      <c r="A400" s="96" t="s">
        <v>554</v>
      </c>
      <c r="B400" s="96" t="s">
        <v>568</v>
      </c>
      <c r="C400" s="86" t="s">
        <v>1014</v>
      </c>
      <c r="D400" s="86">
        <v>0.40314802640760017</v>
      </c>
      <c r="E400" s="86">
        <v>6.2679999999999998</v>
      </c>
      <c r="F400" s="86" t="s">
        <v>781</v>
      </c>
      <c r="H400" s="96" t="s">
        <v>554</v>
      </c>
    </row>
    <row r="401" spans="1:8" x14ac:dyDescent="0.35">
      <c r="A401" s="96" t="s">
        <v>554</v>
      </c>
      <c r="B401" s="96" t="s">
        <v>569</v>
      </c>
      <c r="C401" s="86" t="s">
        <v>1013</v>
      </c>
      <c r="D401" s="86" t="s">
        <v>781</v>
      </c>
      <c r="E401" s="86" t="s">
        <v>781</v>
      </c>
      <c r="F401" s="86" t="s">
        <v>781</v>
      </c>
      <c r="H401" s="96" t="s">
        <v>554</v>
      </c>
    </row>
    <row r="402" spans="1:8" x14ac:dyDescent="0.35">
      <c r="A402" s="96" t="s">
        <v>554</v>
      </c>
      <c r="B402" s="96" t="s">
        <v>570</v>
      </c>
      <c r="C402" s="86" t="s">
        <v>1013</v>
      </c>
      <c r="D402" s="86" t="s">
        <v>781</v>
      </c>
      <c r="E402" s="86" t="s">
        <v>781</v>
      </c>
      <c r="F402" s="86" t="s">
        <v>781</v>
      </c>
      <c r="H402" s="96" t="s">
        <v>554</v>
      </c>
    </row>
    <row r="403" spans="1:8" x14ac:dyDescent="0.35">
      <c r="A403" s="96" t="s">
        <v>554</v>
      </c>
      <c r="B403" s="96" t="s">
        <v>571</v>
      </c>
      <c r="C403" s="86" t="s">
        <v>1013</v>
      </c>
      <c r="D403" s="86" t="s">
        <v>781</v>
      </c>
      <c r="E403" s="86" t="s">
        <v>781</v>
      </c>
      <c r="F403" s="86" t="s">
        <v>781</v>
      </c>
      <c r="H403" s="96" t="s">
        <v>554</v>
      </c>
    </row>
    <row r="404" spans="1:8" x14ac:dyDescent="0.35">
      <c r="A404" s="96" t="s">
        <v>554</v>
      </c>
      <c r="B404" s="96" t="s">
        <v>572</v>
      </c>
      <c r="C404" s="86" t="s">
        <v>1013</v>
      </c>
      <c r="D404" s="86" t="s">
        <v>781</v>
      </c>
      <c r="E404" s="86" t="s">
        <v>781</v>
      </c>
      <c r="F404" s="86" t="s">
        <v>781</v>
      </c>
      <c r="H404" s="96" t="s">
        <v>554</v>
      </c>
    </row>
    <row r="405" spans="1:8" x14ac:dyDescent="0.35">
      <c r="A405" s="96" t="s">
        <v>554</v>
      </c>
      <c r="B405" s="96" t="s">
        <v>573</v>
      </c>
      <c r="C405" s="86" t="s">
        <v>1013</v>
      </c>
      <c r="D405" s="86" t="s">
        <v>781</v>
      </c>
      <c r="E405" s="86" t="s">
        <v>781</v>
      </c>
      <c r="F405" s="86" t="s">
        <v>781</v>
      </c>
      <c r="H405" s="96" t="s">
        <v>554</v>
      </c>
    </row>
    <row r="406" spans="1:8" x14ac:dyDescent="0.35">
      <c r="A406" s="96" t="s">
        <v>554</v>
      </c>
      <c r="B406" s="96" t="s">
        <v>574</v>
      </c>
      <c r="C406" s="86" t="s">
        <v>1013</v>
      </c>
      <c r="D406" s="86" t="s">
        <v>781</v>
      </c>
      <c r="E406" s="86" t="s">
        <v>781</v>
      </c>
      <c r="F406" s="86" t="s">
        <v>781</v>
      </c>
      <c r="H406" s="96" t="s">
        <v>554</v>
      </c>
    </row>
    <row r="407" spans="1:8" x14ac:dyDescent="0.35">
      <c r="A407" s="96" t="s">
        <v>576</v>
      </c>
      <c r="B407" s="96" t="s">
        <v>577</v>
      </c>
      <c r="C407" s="86" t="s">
        <v>1013</v>
      </c>
      <c r="D407" s="86" t="s">
        <v>781</v>
      </c>
      <c r="E407" s="86" t="s">
        <v>781</v>
      </c>
      <c r="F407" s="86" t="s">
        <v>781</v>
      </c>
      <c r="H407" s="96" t="s">
        <v>576</v>
      </c>
    </row>
    <row r="408" spans="1:8" x14ac:dyDescent="0.35">
      <c r="A408" s="96" t="s">
        <v>576</v>
      </c>
      <c r="B408" s="96" t="s">
        <v>578</v>
      </c>
      <c r="C408" s="86" t="s">
        <v>1013</v>
      </c>
      <c r="D408" s="86" t="s">
        <v>781</v>
      </c>
      <c r="E408" s="86" t="s">
        <v>781</v>
      </c>
      <c r="F408" s="86" t="s">
        <v>781</v>
      </c>
      <c r="H408" s="96" t="s">
        <v>576</v>
      </c>
    </row>
    <row r="409" spans="1:8" x14ac:dyDescent="0.35">
      <c r="A409" s="96" t="s">
        <v>576</v>
      </c>
      <c r="B409" s="96" t="s">
        <v>579</v>
      </c>
      <c r="C409" s="86" t="s">
        <v>1013</v>
      </c>
      <c r="D409" s="86" t="s">
        <v>781</v>
      </c>
      <c r="E409" s="86" t="s">
        <v>781</v>
      </c>
      <c r="F409" s="86" t="s">
        <v>781</v>
      </c>
      <c r="H409" s="96" t="s">
        <v>576</v>
      </c>
    </row>
    <row r="410" spans="1:8" x14ac:dyDescent="0.35">
      <c r="A410" s="96" t="s">
        <v>576</v>
      </c>
      <c r="B410" s="96" t="s">
        <v>580</v>
      </c>
      <c r="C410" s="86" t="s">
        <v>1013</v>
      </c>
      <c r="D410" s="86" t="s">
        <v>781</v>
      </c>
      <c r="E410" s="86" t="s">
        <v>781</v>
      </c>
      <c r="F410" s="86" t="s">
        <v>781</v>
      </c>
      <c r="H410" s="96" t="s">
        <v>576</v>
      </c>
    </row>
    <row r="411" spans="1:8" x14ac:dyDescent="0.35">
      <c r="A411" s="96" t="s">
        <v>576</v>
      </c>
      <c r="B411" s="96" t="s">
        <v>581</v>
      </c>
      <c r="C411" s="86" t="s">
        <v>1013</v>
      </c>
      <c r="D411" s="86" t="s">
        <v>781</v>
      </c>
      <c r="E411" s="86" t="s">
        <v>781</v>
      </c>
      <c r="F411" s="86" t="s">
        <v>781</v>
      </c>
      <c r="H411" s="96" t="s">
        <v>576</v>
      </c>
    </row>
    <row r="412" spans="1:8" x14ac:dyDescent="0.35">
      <c r="A412" s="96" t="s">
        <v>576</v>
      </c>
      <c r="B412" s="96" t="s">
        <v>582</v>
      </c>
      <c r="C412" s="86" t="s">
        <v>1014</v>
      </c>
      <c r="D412" s="86">
        <v>0.60149739455314122</v>
      </c>
      <c r="E412" s="86">
        <v>17.66</v>
      </c>
      <c r="F412" s="86" t="s">
        <v>781</v>
      </c>
      <c r="H412" s="96" t="s">
        <v>576</v>
      </c>
    </row>
    <row r="413" spans="1:8" x14ac:dyDescent="0.35">
      <c r="A413" s="96" t="s">
        <v>583</v>
      </c>
      <c r="B413" s="96" t="s">
        <v>584</v>
      </c>
      <c r="C413" s="86" t="s">
        <v>1013</v>
      </c>
      <c r="D413" s="86" t="s">
        <v>781</v>
      </c>
      <c r="E413" s="86" t="s">
        <v>781</v>
      </c>
      <c r="F413" s="86" t="s">
        <v>781</v>
      </c>
      <c r="H413" s="96" t="s">
        <v>583</v>
      </c>
    </row>
    <row r="414" spans="1:8" x14ac:dyDescent="0.35">
      <c r="A414" s="96" t="s">
        <v>583</v>
      </c>
      <c r="B414" s="96" t="s">
        <v>585</v>
      </c>
      <c r="C414" s="86" t="s">
        <v>1013</v>
      </c>
      <c r="D414" s="86" t="s">
        <v>781</v>
      </c>
      <c r="E414" s="86" t="s">
        <v>781</v>
      </c>
      <c r="F414" s="86" t="s">
        <v>781</v>
      </c>
      <c r="H414" s="96" t="s">
        <v>583</v>
      </c>
    </row>
    <row r="415" spans="1:8" x14ac:dyDescent="0.35">
      <c r="A415" s="96" t="s">
        <v>583</v>
      </c>
      <c r="B415" s="96" t="s">
        <v>586</v>
      </c>
      <c r="C415" s="86" t="s">
        <v>1013</v>
      </c>
      <c r="D415" s="86" t="s">
        <v>781</v>
      </c>
      <c r="E415" s="86" t="s">
        <v>781</v>
      </c>
      <c r="F415" s="86" t="s">
        <v>781</v>
      </c>
      <c r="H415" s="96" t="s">
        <v>583</v>
      </c>
    </row>
    <row r="416" spans="1:8" x14ac:dyDescent="0.35">
      <c r="A416" s="96" t="s">
        <v>583</v>
      </c>
      <c r="B416" s="96" t="s">
        <v>587</v>
      </c>
      <c r="C416" s="86" t="s">
        <v>1013</v>
      </c>
      <c r="D416" s="86" t="s">
        <v>781</v>
      </c>
      <c r="E416" s="86" t="s">
        <v>781</v>
      </c>
      <c r="F416" s="86" t="s">
        <v>781</v>
      </c>
      <c r="H416" s="96" t="s">
        <v>583</v>
      </c>
    </row>
    <row r="417" spans="1:8" x14ac:dyDescent="0.35">
      <c r="A417" s="96" t="s">
        <v>589</v>
      </c>
      <c r="B417" s="96" t="s">
        <v>590</v>
      </c>
      <c r="C417" s="86" t="s">
        <v>1013</v>
      </c>
      <c r="D417" s="86" t="s">
        <v>781</v>
      </c>
      <c r="E417" s="86" t="s">
        <v>781</v>
      </c>
      <c r="F417" s="86" t="s">
        <v>781</v>
      </c>
      <c r="H417" s="96" t="s">
        <v>589</v>
      </c>
    </row>
    <row r="418" spans="1:8" x14ac:dyDescent="0.35">
      <c r="A418" s="96" t="s">
        <v>589</v>
      </c>
      <c r="B418" s="96" t="s">
        <v>591</v>
      </c>
      <c r="C418" s="86" t="s">
        <v>1014</v>
      </c>
      <c r="D418" s="86">
        <v>0.95643902439024386</v>
      </c>
      <c r="E418" s="86">
        <v>0.18</v>
      </c>
      <c r="F418" s="86" t="s">
        <v>781</v>
      </c>
      <c r="H418" s="96" t="s">
        <v>589</v>
      </c>
    </row>
    <row r="419" spans="1:8" x14ac:dyDescent="0.35">
      <c r="A419" s="96" t="s">
        <v>589</v>
      </c>
      <c r="B419" s="96" t="s">
        <v>592</v>
      </c>
      <c r="C419" s="86" t="s">
        <v>1014</v>
      </c>
      <c r="D419" s="86">
        <v>0.60241830520909756</v>
      </c>
      <c r="E419" s="86">
        <v>12.3</v>
      </c>
      <c r="F419" s="86" t="s">
        <v>781</v>
      </c>
      <c r="H419" s="96" t="s">
        <v>589</v>
      </c>
    </row>
    <row r="420" spans="1:8" x14ac:dyDescent="0.35">
      <c r="A420" s="96" t="s">
        <v>593</v>
      </c>
      <c r="B420" s="96" t="s">
        <v>594</v>
      </c>
      <c r="C420" s="86" t="s">
        <v>1013</v>
      </c>
      <c r="D420" s="86" t="s">
        <v>781</v>
      </c>
      <c r="E420" s="86" t="s">
        <v>781</v>
      </c>
      <c r="F420" s="86" t="s">
        <v>781</v>
      </c>
      <c r="H420" s="96" t="s">
        <v>593</v>
      </c>
    </row>
    <row r="421" spans="1:8" x14ac:dyDescent="0.35">
      <c r="A421" s="96" t="s">
        <v>597</v>
      </c>
      <c r="B421" s="96" t="s">
        <v>598</v>
      </c>
      <c r="C421" s="86" t="s">
        <v>1013</v>
      </c>
      <c r="D421" s="86" t="s">
        <v>781</v>
      </c>
      <c r="E421" s="86" t="s">
        <v>781</v>
      </c>
      <c r="F421" s="86" t="s">
        <v>781</v>
      </c>
      <c r="H421" s="96" t="s">
        <v>597</v>
      </c>
    </row>
    <row r="422" spans="1:8" x14ac:dyDescent="0.35">
      <c r="A422" s="96" t="s">
        <v>597</v>
      </c>
      <c r="B422" s="96" t="s">
        <v>599</v>
      </c>
      <c r="C422" s="86" t="s">
        <v>1013</v>
      </c>
      <c r="D422" s="86" t="s">
        <v>781</v>
      </c>
      <c r="E422" s="86" t="s">
        <v>781</v>
      </c>
      <c r="F422" s="86" t="s">
        <v>781</v>
      </c>
      <c r="H422" s="96" t="s">
        <v>597</v>
      </c>
    </row>
    <row r="423" spans="1:8" x14ac:dyDescent="0.35">
      <c r="A423" s="96" t="s">
        <v>597</v>
      </c>
      <c r="B423" s="96" t="s">
        <v>600</v>
      </c>
      <c r="C423" s="86" t="s">
        <v>1013</v>
      </c>
      <c r="D423" s="86" t="s">
        <v>781</v>
      </c>
      <c r="E423" s="86" t="s">
        <v>781</v>
      </c>
      <c r="F423" s="86" t="s">
        <v>781</v>
      </c>
      <c r="H423" s="96" t="s">
        <v>597</v>
      </c>
    </row>
    <row r="424" spans="1:8" x14ac:dyDescent="0.35">
      <c r="A424" s="96" t="s">
        <v>597</v>
      </c>
      <c r="B424" s="96" t="s">
        <v>601</v>
      </c>
      <c r="C424" s="86" t="s">
        <v>1013</v>
      </c>
      <c r="D424" s="86" t="s">
        <v>781</v>
      </c>
      <c r="E424" s="86" t="s">
        <v>781</v>
      </c>
      <c r="F424" s="86" t="s">
        <v>781</v>
      </c>
      <c r="H424" s="96" t="s">
        <v>597</v>
      </c>
    </row>
    <row r="425" spans="1:8" x14ac:dyDescent="0.35">
      <c r="A425" s="96" t="s">
        <v>597</v>
      </c>
      <c r="B425" s="96" t="s">
        <v>602</v>
      </c>
      <c r="C425" s="86" t="s">
        <v>1014</v>
      </c>
      <c r="D425" s="86">
        <v>0.48536148370176097</v>
      </c>
      <c r="E425" s="86">
        <v>233.14</v>
      </c>
      <c r="F425" s="86" t="s">
        <v>781</v>
      </c>
      <c r="H425" s="96" t="s">
        <v>597</v>
      </c>
    </row>
    <row r="426" spans="1:8" x14ac:dyDescent="0.35">
      <c r="A426" s="96" t="s">
        <v>603</v>
      </c>
      <c r="B426" s="96" t="s">
        <v>604</v>
      </c>
      <c r="C426" s="86" t="s">
        <v>1013</v>
      </c>
      <c r="D426" s="86" t="s">
        <v>781</v>
      </c>
      <c r="E426" s="86" t="s">
        <v>781</v>
      </c>
      <c r="F426" s="86" t="s">
        <v>781</v>
      </c>
      <c r="H426" s="96" t="s">
        <v>603</v>
      </c>
    </row>
    <row r="427" spans="1:8" x14ac:dyDescent="0.35">
      <c r="A427" s="96" t="s">
        <v>605</v>
      </c>
      <c r="B427" s="96" t="s">
        <v>606</v>
      </c>
      <c r="C427" s="86" t="s">
        <v>1013</v>
      </c>
      <c r="D427" s="86" t="s">
        <v>781</v>
      </c>
      <c r="E427" s="86" t="s">
        <v>781</v>
      </c>
      <c r="F427" s="86" t="s">
        <v>781</v>
      </c>
      <c r="H427" s="96" t="s">
        <v>605</v>
      </c>
    </row>
    <row r="428" spans="1:8" x14ac:dyDescent="0.35">
      <c r="A428" s="96" t="s">
        <v>605</v>
      </c>
      <c r="B428" s="96" t="s">
        <v>607</v>
      </c>
      <c r="C428" s="86" t="s">
        <v>1013</v>
      </c>
      <c r="D428" s="86" t="s">
        <v>781</v>
      </c>
      <c r="E428" s="86" t="s">
        <v>781</v>
      </c>
      <c r="F428" s="86" t="s">
        <v>781</v>
      </c>
      <c r="H428" s="96" t="s">
        <v>605</v>
      </c>
    </row>
    <row r="429" spans="1:8" x14ac:dyDescent="0.35">
      <c r="A429" s="96" t="s">
        <v>605</v>
      </c>
      <c r="B429" s="96" t="s">
        <v>608</v>
      </c>
      <c r="C429" s="86" t="s">
        <v>1013</v>
      </c>
      <c r="D429" s="86" t="s">
        <v>781</v>
      </c>
      <c r="E429" s="86" t="s">
        <v>781</v>
      </c>
      <c r="F429" s="86" t="s">
        <v>781</v>
      </c>
      <c r="H429" s="96" t="s">
        <v>605</v>
      </c>
    </row>
    <row r="430" spans="1:8" x14ac:dyDescent="0.35">
      <c r="A430" s="96" t="s">
        <v>609</v>
      </c>
      <c r="B430" s="96" t="s">
        <v>610</v>
      </c>
      <c r="C430" s="86" t="s">
        <v>1013</v>
      </c>
      <c r="D430" s="86" t="s">
        <v>781</v>
      </c>
      <c r="E430" s="86" t="s">
        <v>781</v>
      </c>
      <c r="F430" s="86" t="s">
        <v>781</v>
      </c>
      <c r="H430" s="96" t="s">
        <v>609</v>
      </c>
    </row>
    <row r="431" spans="1:8" x14ac:dyDescent="0.35">
      <c r="A431" s="96" t="s">
        <v>611</v>
      </c>
      <c r="B431" s="96" t="s">
        <v>612</v>
      </c>
      <c r="C431" s="86" t="s">
        <v>1014</v>
      </c>
      <c r="D431" s="86">
        <v>0.48446973270500759</v>
      </c>
      <c r="E431" s="86">
        <v>266.947</v>
      </c>
      <c r="F431" s="86">
        <v>173.12</v>
      </c>
      <c r="H431" s="96" t="s">
        <v>611</v>
      </c>
    </row>
    <row r="432" spans="1:8" x14ac:dyDescent="0.35">
      <c r="A432" s="96" t="s">
        <v>611</v>
      </c>
      <c r="B432" s="96" t="s">
        <v>613</v>
      </c>
      <c r="C432" s="86" t="s">
        <v>1013</v>
      </c>
      <c r="D432" s="86" t="s">
        <v>781</v>
      </c>
      <c r="E432" s="86" t="s">
        <v>781</v>
      </c>
      <c r="F432" s="86" t="s">
        <v>781</v>
      </c>
      <c r="H432" s="96" t="s">
        <v>611</v>
      </c>
    </row>
    <row r="433" spans="1:8" x14ac:dyDescent="0.35">
      <c r="A433" s="96" t="s">
        <v>611</v>
      </c>
      <c r="B433" s="96" t="s">
        <v>614</v>
      </c>
      <c r="C433" s="86" t="s">
        <v>1013</v>
      </c>
      <c r="D433" s="86" t="s">
        <v>781</v>
      </c>
      <c r="E433" s="86" t="s">
        <v>781</v>
      </c>
      <c r="F433" s="86" t="s">
        <v>781</v>
      </c>
      <c r="H433" s="96" t="s">
        <v>611</v>
      </c>
    </row>
    <row r="434" spans="1:8" x14ac:dyDescent="0.35">
      <c r="A434" s="96" t="s">
        <v>615</v>
      </c>
      <c r="B434" s="96" t="s">
        <v>616</v>
      </c>
      <c r="C434" s="86" t="s">
        <v>1013</v>
      </c>
      <c r="D434" s="86" t="s">
        <v>781</v>
      </c>
      <c r="E434" s="86" t="s">
        <v>781</v>
      </c>
      <c r="F434" s="86" t="s">
        <v>781</v>
      </c>
      <c r="H434" s="96" t="s">
        <v>615</v>
      </c>
    </row>
    <row r="435" spans="1:8" x14ac:dyDescent="0.35">
      <c r="A435" s="96" t="s">
        <v>617</v>
      </c>
      <c r="B435" s="96" t="s">
        <v>618</v>
      </c>
      <c r="C435" s="86" t="s">
        <v>1013</v>
      </c>
      <c r="D435" s="86" t="s">
        <v>781</v>
      </c>
      <c r="E435" s="86" t="s">
        <v>781</v>
      </c>
      <c r="F435" s="86" t="s">
        <v>781</v>
      </c>
      <c r="H435" s="96" t="s">
        <v>617</v>
      </c>
    </row>
    <row r="436" spans="1:8" x14ac:dyDescent="0.35">
      <c r="A436" s="96" t="s">
        <v>621</v>
      </c>
      <c r="B436" s="96" t="s">
        <v>622</v>
      </c>
      <c r="C436" s="86" t="s">
        <v>1013</v>
      </c>
      <c r="D436" s="86" t="s">
        <v>781</v>
      </c>
      <c r="E436" s="86" t="s">
        <v>781</v>
      </c>
      <c r="F436" s="86" t="s">
        <v>781</v>
      </c>
      <c r="H436" s="96" t="s">
        <v>621</v>
      </c>
    </row>
    <row r="437" spans="1:8" x14ac:dyDescent="0.35">
      <c r="A437" s="96" t="s">
        <v>621</v>
      </c>
      <c r="B437" s="96" t="s">
        <v>623</v>
      </c>
      <c r="C437" s="86" t="s">
        <v>1013</v>
      </c>
      <c r="D437" s="86" t="s">
        <v>781</v>
      </c>
      <c r="E437" s="86" t="s">
        <v>781</v>
      </c>
      <c r="F437" s="86" t="s">
        <v>781</v>
      </c>
      <c r="H437" s="96" t="s">
        <v>621</v>
      </c>
    </row>
    <row r="438" spans="1:8" x14ac:dyDescent="0.35">
      <c r="A438" s="96" t="s">
        <v>621</v>
      </c>
      <c r="B438" s="96" t="s">
        <v>624</v>
      </c>
      <c r="C438" s="86" t="s">
        <v>1013</v>
      </c>
      <c r="D438" s="86" t="s">
        <v>781</v>
      </c>
      <c r="E438" s="86" t="s">
        <v>781</v>
      </c>
      <c r="F438" s="86" t="s">
        <v>781</v>
      </c>
      <c r="H438" s="96" t="s">
        <v>621</v>
      </c>
    </row>
    <row r="439" spans="1:8" x14ac:dyDescent="0.35">
      <c r="A439" s="96" t="s">
        <v>621</v>
      </c>
      <c r="B439" s="96" t="s">
        <v>625</v>
      </c>
      <c r="C439" s="86" t="s">
        <v>1013</v>
      </c>
      <c r="D439" s="86" t="s">
        <v>781</v>
      </c>
      <c r="E439" s="86" t="s">
        <v>781</v>
      </c>
      <c r="F439" s="86" t="s">
        <v>781</v>
      </c>
      <c r="H439" s="96" t="s">
        <v>621</v>
      </c>
    </row>
    <row r="440" spans="1:8" x14ac:dyDescent="0.35">
      <c r="A440" s="96" t="s">
        <v>621</v>
      </c>
      <c r="B440" s="96" t="s">
        <v>626</v>
      </c>
      <c r="C440" s="86" t="s">
        <v>1014</v>
      </c>
      <c r="D440" s="86">
        <v>0.54262226923480561</v>
      </c>
      <c r="E440" s="86">
        <v>40.74</v>
      </c>
      <c r="F440" s="86" t="s">
        <v>781</v>
      </c>
      <c r="H440" s="96" t="s">
        <v>621</v>
      </c>
    </row>
    <row r="441" spans="1:8" x14ac:dyDescent="0.35">
      <c r="A441" s="96" t="s">
        <v>621</v>
      </c>
      <c r="B441" s="96" t="s">
        <v>627</v>
      </c>
      <c r="C441" s="86" t="s">
        <v>1014</v>
      </c>
      <c r="D441" s="86">
        <v>0.53176529787152238</v>
      </c>
      <c r="E441" s="86">
        <v>36.905000000000001</v>
      </c>
      <c r="F441" s="86" t="s">
        <v>781</v>
      </c>
      <c r="H441" s="96" t="s">
        <v>621</v>
      </c>
    </row>
    <row r="442" spans="1:8" x14ac:dyDescent="0.35">
      <c r="A442" s="96"/>
    </row>
    <row r="443" spans="1:8" x14ac:dyDescent="0.35">
      <c r="A443" s="96"/>
    </row>
    <row r="444" spans="1:8" x14ac:dyDescent="0.35">
      <c r="A444" s="96"/>
    </row>
    <row r="445" spans="1:8" x14ac:dyDescent="0.35">
      <c r="A445" s="96"/>
    </row>
  </sheetData>
  <autoFilter ref="A1:K417" xr:uid="{2AED6CC1-F717-438C-873D-46E36F409556}"/>
  <conditionalFormatting sqref="B2:B441">
    <cfRule type="duplicateValues" dxfId="4" priority="1"/>
  </conditionalFormatting>
  <conditionalFormatting sqref="B1">
    <cfRule type="duplicateValues" dxfId="3" priority="51"/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9BCC6-7460-44F4-B26F-7D38F7E2E81B}">
  <sheetPr>
    <tabColor theme="9" tint="0.79998168889431442"/>
  </sheetPr>
  <dimension ref="A1:Q81"/>
  <sheetViews>
    <sheetView tabSelected="1" zoomScale="70" zoomScaleNormal="70" workbookViewId="0">
      <selection activeCell="B4" sqref="B4:E4"/>
    </sheetView>
  </sheetViews>
  <sheetFormatPr defaultRowHeight="14.5" x14ac:dyDescent="0.35"/>
  <cols>
    <col min="1" max="2" width="9.1796875" style="17" customWidth="1"/>
    <col min="3" max="3" width="13" style="17" customWidth="1"/>
    <col min="4" max="4" width="23.54296875" style="17" customWidth="1"/>
    <col min="5" max="5" width="19.54296875" style="17" customWidth="1"/>
    <col min="6" max="6" width="3.26953125" style="17" customWidth="1"/>
    <col min="7" max="7" width="20" style="17" customWidth="1"/>
    <col min="8" max="8" width="8.7265625" style="17" customWidth="1"/>
    <col min="9" max="9" width="7.26953125" style="17" customWidth="1"/>
    <col min="10" max="10" width="22.54296875" style="17" customWidth="1"/>
    <col min="11" max="11" width="19" style="17" customWidth="1"/>
    <col min="12" max="12" width="20.81640625" style="17" customWidth="1"/>
    <col min="13" max="13" width="5.1796875" style="17" customWidth="1"/>
    <col min="14" max="14" width="12" style="17" customWidth="1"/>
    <col min="15" max="15" width="9.1796875" style="17" customWidth="1"/>
    <col min="16" max="16" width="9.81640625" style="17" bestFit="1" customWidth="1"/>
    <col min="17" max="256" width="8.7265625" style="17"/>
    <col min="257" max="259" width="9.1796875" style="17" customWidth="1"/>
    <col min="260" max="260" width="22.7265625" style="17" customWidth="1"/>
    <col min="261" max="261" width="19.54296875" style="17" customWidth="1"/>
    <col min="262" max="262" width="3.26953125" style="17" customWidth="1"/>
    <col min="263" max="263" width="20" style="17" customWidth="1"/>
    <col min="264" max="264" width="8.7265625" style="17" customWidth="1"/>
    <col min="265" max="265" width="7.26953125" style="17" customWidth="1"/>
    <col min="266" max="266" width="3.26953125" style="17" customWidth="1"/>
    <col min="267" max="267" width="19" style="17" customWidth="1"/>
    <col min="268" max="268" width="27.7265625" style="17" customWidth="1"/>
    <col min="269" max="269" width="6.81640625" style="17" customWidth="1"/>
    <col min="270" max="270" width="12" style="17" customWidth="1"/>
    <col min="271" max="271" width="9.1796875" style="17" customWidth="1"/>
    <col min="272" max="272" width="9.81640625" style="17" bestFit="1" customWidth="1"/>
    <col min="273" max="512" width="8.7265625" style="17"/>
    <col min="513" max="515" width="9.1796875" style="17" customWidth="1"/>
    <col min="516" max="516" width="22.7265625" style="17" customWidth="1"/>
    <col min="517" max="517" width="19.54296875" style="17" customWidth="1"/>
    <col min="518" max="518" width="3.26953125" style="17" customWidth="1"/>
    <col min="519" max="519" width="20" style="17" customWidth="1"/>
    <col min="520" max="520" width="8.7265625" style="17" customWidth="1"/>
    <col min="521" max="521" width="7.26953125" style="17" customWidth="1"/>
    <col min="522" max="522" width="3.26953125" style="17" customWidth="1"/>
    <col min="523" max="523" width="19" style="17" customWidth="1"/>
    <col min="524" max="524" width="27.7265625" style="17" customWidth="1"/>
    <col min="525" max="525" width="6.81640625" style="17" customWidth="1"/>
    <col min="526" max="526" width="12" style="17" customWidth="1"/>
    <col min="527" max="527" width="9.1796875" style="17" customWidth="1"/>
    <col min="528" max="528" width="9.81640625" style="17" bestFit="1" customWidth="1"/>
    <col min="529" max="768" width="8.7265625" style="17"/>
    <col min="769" max="771" width="9.1796875" style="17" customWidth="1"/>
    <col min="772" max="772" width="22.7265625" style="17" customWidth="1"/>
    <col min="773" max="773" width="19.54296875" style="17" customWidth="1"/>
    <col min="774" max="774" width="3.26953125" style="17" customWidth="1"/>
    <col min="775" max="775" width="20" style="17" customWidth="1"/>
    <col min="776" max="776" width="8.7265625" style="17" customWidth="1"/>
    <col min="777" max="777" width="7.26953125" style="17" customWidth="1"/>
    <col min="778" max="778" width="3.26953125" style="17" customWidth="1"/>
    <col min="779" max="779" width="19" style="17" customWidth="1"/>
    <col min="780" max="780" width="27.7265625" style="17" customWidth="1"/>
    <col min="781" max="781" width="6.81640625" style="17" customWidth="1"/>
    <col min="782" max="782" width="12" style="17" customWidth="1"/>
    <col min="783" max="783" width="9.1796875" style="17" customWidth="1"/>
    <col min="784" max="784" width="9.81640625" style="17" bestFit="1" customWidth="1"/>
    <col min="785" max="1024" width="8.7265625" style="17"/>
    <col min="1025" max="1027" width="9.1796875" style="17" customWidth="1"/>
    <col min="1028" max="1028" width="22.7265625" style="17" customWidth="1"/>
    <col min="1029" max="1029" width="19.54296875" style="17" customWidth="1"/>
    <col min="1030" max="1030" width="3.26953125" style="17" customWidth="1"/>
    <col min="1031" max="1031" width="20" style="17" customWidth="1"/>
    <col min="1032" max="1032" width="8.7265625" style="17" customWidth="1"/>
    <col min="1033" max="1033" width="7.26953125" style="17" customWidth="1"/>
    <col min="1034" max="1034" width="3.26953125" style="17" customWidth="1"/>
    <col min="1035" max="1035" width="19" style="17" customWidth="1"/>
    <col min="1036" max="1036" width="27.7265625" style="17" customWidth="1"/>
    <col min="1037" max="1037" width="6.81640625" style="17" customWidth="1"/>
    <col min="1038" max="1038" width="12" style="17" customWidth="1"/>
    <col min="1039" max="1039" width="9.1796875" style="17" customWidth="1"/>
    <col min="1040" max="1040" width="9.81640625" style="17" bestFit="1" customWidth="1"/>
    <col min="1041" max="1280" width="8.7265625" style="17"/>
    <col min="1281" max="1283" width="9.1796875" style="17" customWidth="1"/>
    <col min="1284" max="1284" width="22.7265625" style="17" customWidth="1"/>
    <col min="1285" max="1285" width="19.54296875" style="17" customWidth="1"/>
    <col min="1286" max="1286" width="3.26953125" style="17" customWidth="1"/>
    <col min="1287" max="1287" width="20" style="17" customWidth="1"/>
    <col min="1288" max="1288" width="8.7265625" style="17" customWidth="1"/>
    <col min="1289" max="1289" width="7.26953125" style="17" customWidth="1"/>
    <col min="1290" max="1290" width="3.26953125" style="17" customWidth="1"/>
    <col min="1291" max="1291" width="19" style="17" customWidth="1"/>
    <col min="1292" max="1292" width="27.7265625" style="17" customWidth="1"/>
    <col min="1293" max="1293" width="6.81640625" style="17" customWidth="1"/>
    <col min="1294" max="1294" width="12" style="17" customWidth="1"/>
    <col min="1295" max="1295" width="9.1796875" style="17" customWidth="1"/>
    <col min="1296" max="1296" width="9.81640625" style="17" bestFit="1" customWidth="1"/>
    <col min="1297" max="1536" width="8.7265625" style="17"/>
    <col min="1537" max="1539" width="9.1796875" style="17" customWidth="1"/>
    <col min="1540" max="1540" width="22.7265625" style="17" customWidth="1"/>
    <col min="1541" max="1541" width="19.54296875" style="17" customWidth="1"/>
    <col min="1542" max="1542" width="3.26953125" style="17" customWidth="1"/>
    <col min="1543" max="1543" width="20" style="17" customWidth="1"/>
    <col min="1544" max="1544" width="8.7265625" style="17" customWidth="1"/>
    <col min="1545" max="1545" width="7.26953125" style="17" customWidth="1"/>
    <col min="1546" max="1546" width="3.26953125" style="17" customWidth="1"/>
    <col min="1547" max="1547" width="19" style="17" customWidth="1"/>
    <col min="1548" max="1548" width="27.7265625" style="17" customWidth="1"/>
    <col min="1549" max="1549" width="6.81640625" style="17" customWidth="1"/>
    <col min="1550" max="1550" width="12" style="17" customWidth="1"/>
    <col min="1551" max="1551" width="9.1796875" style="17" customWidth="1"/>
    <col min="1552" max="1552" width="9.81640625" style="17" bestFit="1" customWidth="1"/>
    <col min="1553" max="1792" width="8.7265625" style="17"/>
    <col min="1793" max="1795" width="9.1796875" style="17" customWidth="1"/>
    <col min="1796" max="1796" width="22.7265625" style="17" customWidth="1"/>
    <col min="1797" max="1797" width="19.54296875" style="17" customWidth="1"/>
    <col min="1798" max="1798" width="3.26953125" style="17" customWidth="1"/>
    <col min="1799" max="1799" width="20" style="17" customWidth="1"/>
    <col min="1800" max="1800" width="8.7265625" style="17" customWidth="1"/>
    <col min="1801" max="1801" width="7.26953125" style="17" customWidth="1"/>
    <col min="1802" max="1802" width="3.26953125" style="17" customWidth="1"/>
    <col min="1803" max="1803" width="19" style="17" customWidth="1"/>
    <col min="1804" max="1804" width="27.7265625" style="17" customWidth="1"/>
    <col min="1805" max="1805" width="6.81640625" style="17" customWidth="1"/>
    <col min="1806" max="1806" width="12" style="17" customWidth="1"/>
    <col min="1807" max="1807" width="9.1796875" style="17" customWidth="1"/>
    <col min="1808" max="1808" width="9.81640625" style="17" bestFit="1" customWidth="1"/>
    <col min="1809" max="2048" width="8.7265625" style="17"/>
    <col min="2049" max="2051" width="9.1796875" style="17" customWidth="1"/>
    <col min="2052" max="2052" width="22.7265625" style="17" customWidth="1"/>
    <col min="2053" max="2053" width="19.54296875" style="17" customWidth="1"/>
    <col min="2054" max="2054" width="3.26953125" style="17" customWidth="1"/>
    <col min="2055" max="2055" width="20" style="17" customWidth="1"/>
    <col min="2056" max="2056" width="8.7265625" style="17" customWidth="1"/>
    <col min="2057" max="2057" width="7.26953125" style="17" customWidth="1"/>
    <col min="2058" max="2058" width="3.26953125" style="17" customWidth="1"/>
    <col min="2059" max="2059" width="19" style="17" customWidth="1"/>
    <col min="2060" max="2060" width="27.7265625" style="17" customWidth="1"/>
    <col min="2061" max="2061" width="6.81640625" style="17" customWidth="1"/>
    <col min="2062" max="2062" width="12" style="17" customWidth="1"/>
    <col min="2063" max="2063" width="9.1796875" style="17" customWidth="1"/>
    <col min="2064" max="2064" width="9.81640625" style="17" bestFit="1" customWidth="1"/>
    <col min="2065" max="2304" width="8.7265625" style="17"/>
    <col min="2305" max="2307" width="9.1796875" style="17" customWidth="1"/>
    <col min="2308" max="2308" width="22.7265625" style="17" customWidth="1"/>
    <col min="2309" max="2309" width="19.54296875" style="17" customWidth="1"/>
    <col min="2310" max="2310" width="3.26953125" style="17" customWidth="1"/>
    <col min="2311" max="2311" width="20" style="17" customWidth="1"/>
    <col min="2312" max="2312" width="8.7265625" style="17" customWidth="1"/>
    <col min="2313" max="2313" width="7.26953125" style="17" customWidth="1"/>
    <col min="2314" max="2314" width="3.26953125" style="17" customWidth="1"/>
    <col min="2315" max="2315" width="19" style="17" customWidth="1"/>
    <col min="2316" max="2316" width="27.7265625" style="17" customWidth="1"/>
    <col min="2317" max="2317" width="6.81640625" style="17" customWidth="1"/>
    <col min="2318" max="2318" width="12" style="17" customWidth="1"/>
    <col min="2319" max="2319" width="9.1796875" style="17" customWidth="1"/>
    <col min="2320" max="2320" width="9.81640625" style="17" bestFit="1" customWidth="1"/>
    <col min="2321" max="2560" width="8.7265625" style="17"/>
    <col min="2561" max="2563" width="9.1796875" style="17" customWidth="1"/>
    <col min="2564" max="2564" width="22.7265625" style="17" customWidth="1"/>
    <col min="2565" max="2565" width="19.54296875" style="17" customWidth="1"/>
    <col min="2566" max="2566" width="3.26953125" style="17" customWidth="1"/>
    <col min="2567" max="2567" width="20" style="17" customWidth="1"/>
    <col min="2568" max="2568" width="8.7265625" style="17" customWidth="1"/>
    <col min="2569" max="2569" width="7.26953125" style="17" customWidth="1"/>
    <col min="2570" max="2570" width="3.26953125" style="17" customWidth="1"/>
    <col min="2571" max="2571" width="19" style="17" customWidth="1"/>
    <col min="2572" max="2572" width="27.7265625" style="17" customWidth="1"/>
    <col min="2573" max="2573" width="6.81640625" style="17" customWidth="1"/>
    <col min="2574" max="2574" width="12" style="17" customWidth="1"/>
    <col min="2575" max="2575" width="9.1796875" style="17" customWidth="1"/>
    <col min="2576" max="2576" width="9.81640625" style="17" bestFit="1" customWidth="1"/>
    <col min="2577" max="2816" width="8.7265625" style="17"/>
    <col min="2817" max="2819" width="9.1796875" style="17" customWidth="1"/>
    <col min="2820" max="2820" width="22.7265625" style="17" customWidth="1"/>
    <col min="2821" max="2821" width="19.54296875" style="17" customWidth="1"/>
    <col min="2822" max="2822" width="3.26953125" style="17" customWidth="1"/>
    <col min="2823" max="2823" width="20" style="17" customWidth="1"/>
    <col min="2824" max="2824" width="8.7265625" style="17" customWidth="1"/>
    <col min="2825" max="2825" width="7.26953125" style="17" customWidth="1"/>
    <col min="2826" max="2826" width="3.26953125" style="17" customWidth="1"/>
    <col min="2827" max="2827" width="19" style="17" customWidth="1"/>
    <col min="2828" max="2828" width="27.7265625" style="17" customWidth="1"/>
    <col min="2829" max="2829" width="6.81640625" style="17" customWidth="1"/>
    <col min="2830" max="2830" width="12" style="17" customWidth="1"/>
    <col min="2831" max="2831" width="9.1796875" style="17" customWidth="1"/>
    <col min="2832" max="2832" width="9.81640625" style="17" bestFit="1" customWidth="1"/>
    <col min="2833" max="3072" width="8.7265625" style="17"/>
    <col min="3073" max="3075" width="9.1796875" style="17" customWidth="1"/>
    <col min="3076" max="3076" width="22.7265625" style="17" customWidth="1"/>
    <col min="3077" max="3077" width="19.54296875" style="17" customWidth="1"/>
    <col min="3078" max="3078" width="3.26953125" style="17" customWidth="1"/>
    <col min="3079" max="3079" width="20" style="17" customWidth="1"/>
    <col min="3080" max="3080" width="8.7265625" style="17" customWidth="1"/>
    <col min="3081" max="3081" width="7.26953125" style="17" customWidth="1"/>
    <col min="3082" max="3082" width="3.26953125" style="17" customWidth="1"/>
    <col min="3083" max="3083" width="19" style="17" customWidth="1"/>
    <col min="3084" max="3084" width="27.7265625" style="17" customWidth="1"/>
    <col min="3085" max="3085" width="6.81640625" style="17" customWidth="1"/>
    <col min="3086" max="3086" width="12" style="17" customWidth="1"/>
    <col min="3087" max="3087" width="9.1796875" style="17" customWidth="1"/>
    <col min="3088" max="3088" width="9.81640625" style="17" bestFit="1" customWidth="1"/>
    <col min="3089" max="3328" width="8.7265625" style="17"/>
    <col min="3329" max="3331" width="9.1796875" style="17" customWidth="1"/>
    <col min="3332" max="3332" width="22.7265625" style="17" customWidth="1"/>
    <col min="3333" max="3333" width="19.54296875" style="17" customWidth="1"/>
    <col min="3334" max="3334" width="3.26953125" style="17" customWidth="1"/>
    <col min="3335" max="3335" width="20" style="17" customWidth="1"/>
    <col min="3336" max="3336" width="8.7265625" style="17" customWidth="1"/>
    <col min="3337" max="3337" width="7.26953125" style="17" customWidth="1"/>
    <col min="3338" max="3338" width="3.26953125" style="17" customWidth="1"/>
    <col min="3339" max="3339" width="19" style="17" customWidth="1"/>
    <col min="3340" max="3340" width="27.7265625" style="17" customWidth="1"/>
    <col min="3341" max="3341" width="6.81640625" style="17" customWidth="1"/>
    <col min="3342" max="3342" width="12" style="17" customWidth="1"/>
    <col min="3343" max="3343" width="9.1796875" style="17" customWidth="1"/>
    <col min="3344" max="3344" width="9.81640625" style="17" bestFit="1" customWidth="1"/>
    <col min="3345" max="3584" width="8.7265625" style="17"/>
    <col min="3585" max="3587" width="9.1796875" style="17" customWidth="1"/>
    <col min="3588" max="3588" width="22.7265625" style="17" customWidth="1"/>
    <col min="3589" max="3589" width="19.54296875" style="17" customWidth="1"/>
    <col min="3590" max="3590" width="3.26953125" style="17" customWidth="1"/>
    <col min="3591" max="3591" width="20" style="17" customWidth="1"/>
    <col min="3592" max="3592" width="8.7265625" style="17" customWidth="1"/>
    <col min="3593" max="3593" width="7.26953125" style="17" customWidth="1"/>
    <col min="3594" max="3594" width="3.26953125" style="17" customWidth="1"/>
    <col min="3595" max="3595" width="19" style="17" customWidth="1"/>
    <col min="3596" max="3596" width="27.7265625" style="17" customWidth="1"/>
    <col min="3597" max="3597" width="6.81640625" style="17" customWidth="1"/>
    <col min="3598" max="3598" width="12" style="17" customWidth="1"/>
    <col min="3599" max="3599" width="9.1796875" style="17" customWidth="1"/>
    <col min="3600" max="3600" width="9.81640625" style="17" bestFit="1" customWidth="1"/>
    <col min="3601" max="3840" width="8.7265625" style="17"/>
    <col min="3841" max="3843" width="9.1796875" style="17" customWidth="1"/>
    <col min="3844" max="3844" width="22.7265625" style="17" customWidth="1"/>
    <col min="3845" max="3845" width="19.54296875" style="17" customWidth="1"/>
    <col min="3846" max="3846" width="3.26953125" style="17" customWidth="1"/>
    <col min="3847" max="3847" width="20" style="17" customWidth="1"/>
    <col min="3848" max="3848" width="8.7265625" style="17" customWidth="1"/>
    <col min="3849" max="3849" width="7.26953125" style="17" customWidth="1"/>
    <col min="3850" max="3850" width="3.26953125" style="17" customWidth="1"/>
    <col min="3851" max="3851" width="19" style="17" customWidth="1"/>
    <col min="3852" max="3852" width="27.7265625" style="17" customWidth="1"/>
    <col min="3853" max="3853" width="6.81640625" style="17" customWidth="1"/>
    <col min="3854" max="3854" width="12" style="17" customWidth="1"/>
    <col min="3855" max="3855" width="9.1796875" style="17" customWidth="1"/>
    <col min="3856" max="3856" width="9.81640625" style="17" bestFit="1" customWidth="1"/>
    <col min="3857" max="4096" width="8.7265625" style="17"/>
    <col min="4097" max="4099" width="9.1796875" style="17" customWidth="1"/>
    <col min="4100" max="4100" width="22.7265625" style="17" customWidth="1"/>
    <col min="4101" max="4101" width="19.54296875" style="17" customWidth="1"/>
    <col min="4102" max="4102" width="3.26953125" style="17" customWidth="1"/>
    <col min="4103" max="4103" width="20" style="17" customWidth="1"/>
    <col min="4104" max="4104" width="8.7265625" style="17" customWidth="1"/>
    <col min="4105" max="4105" width="7.26953125" style="17" customWidth="1"/>
    <col min="4106" max="4106" width="3.26953125" style="17" customWidth="1"/>
    <col min="4107" max="4107" width="19" style="17" customWidth="1"/>
    <col min="4108" max="4108" width="27.7265625" style="17" customWidth="1"/>
    <col min="4109" max="4109" width="6.81640625" style="17" customWidth="1"/>
    <col min="4110" max="4110" width="12" style="17" customWidth="1"/>
    <col min="4111" max="4111" width="9.1796875" style="17" customWidth="1"/>
    <col min="4112" max="4112" width="9.81640625" style="17" bestFit="1" customWidth="1"/>
    <col min="4113" max="4352" width="8.7265625" style="17"/>
    <col min="4353" max="4355" width="9.1796875" style="17" customWidth="1"/>
    <col min="4356" max="4356" width="22.7265625" style="17" customWidth="1"/>
    <col min="4357" max="4357" width="19.54296875" style="17" customWidth="1"/>
    <col min="4358" max="4358" width="3.26953125" style="17" customWidth="1"/>
    <col min="4359" max="4359" width="20" style="17" customWidth="1"/>
    <col min="4360" max="4360" width="8.7265625" style="17" customWidth="1"/>
    <col min="4361" max="4361" width="7.26953125" style="17" customWidth="1"/>
    <col min="4362" max="4362" width="3.26953125" style="17" customWidth="1"/>
    <col min="4363" max="4363" width="19" style="17" customWidth="1"/>
    <col min="4364" max="4364" width="27.7265625" style="17" customWidth="1"/>
    <col min="4365" max="4365" width="6.81640625" style="17" customWidth="1"/>
    <col min="4366" max="4366" width="12" style="17" customWidth="1"/>
    <col min="4367" max="4367" width="9.1796875" style="17" customWidth="1"/>
    <col min="4368" max="4368" width="9.81640625" style="17" bestFit="1" customWidth="1"/>
    <col min="4369" max="4608" width="8.7265625" style="17"/>
    <col min="4609" max="4611" width="9.1796875" style="17" customWidth="1"/>
    <col min="4612" max="4612" width="22.7265625" style="17" customWidth="1"/>
    <col min="4613" max="4613" width="19.54296875" style="17" customWidth="1"/>
    <col min="4614" max="4614" width="3.26953125" style="17" customWidth="1"/>
    <col min="4615" max="4615" width="20" style="17" customWidth="1"/>
    <col min="4616" max="4616" width="8.7265625" style="17" customWidth="1"/>
    <col min="4617" max="4617" width="7.26953125" style="17" customWidth="1"/>
    <col min="4618" max="4618" width="3.26953125" style="17" customWidth="1"/>
    <col min="4619" max="4619" width="19" style="17" customWidth="1"/>
    <col min="4620" max="4620" width="27.7265625" style="17" customWidth="1"/>
    <col min="4621" max="4621" width="6.81640625" style="17" customWidth="1"/>
    <col min="4622" max="4622" width="12" style="17" customWidth="1"/>
    <col min="4623" max="4623" width="9.1796875" style="17" customWidth="1"/>
    <col min="4624" max="4624" width="9.81640625" style="17" bestFit="1" customWidth="1"/>
    <col min="4625" max="4864" width="8.7265625" style="17"/>
    <col min="4865" max="4867" width="9.1796875" style="17" customWidth="1"/>
    <col min="4868" max="4868" width="22.7265625" style="17" customWidth="1"/>
    <col min="4869" max="4869" width="19.54296875" style="17" customWidth="1"/>
    <col min="4870" max="4870" width="3.26953125" style="17" customWidth="1"/>
    <col min="4871" max="4871" width="20" style="17" customWidth="1"/>
    <col min="4872" max="4872" width="8.7265625" style="17" customWidth="1"/>
    <col min="4873" max="4873" width="7.26953125" style="17" customWidth="1"/>
    <col min="4874" max="4874" width="3.26953125" style="17" customWidth="1"/>
    <col min="4875" max="4875" width="19" style="17" customWidth="1"/>
    <col min="4876" max="4876" width="27.7265625" style="17" customWidth="1"/>
    <col min="4877" max="4877" width="6.81640625" style="17" customWidth="1"/>
    <col min="4878" max="4878" width="12" style="17" customWidth="1"/>
    <col min="4879" max="4879" width="9.1796875" style="17" customWidth="1"/>
    <col min="4880" max="4880" width="9.81640625" style="17" bestFit="1" customWidth="1"/>
    <col min="4881" max="5120" width="8.7265625" style="17"/>
    <col min="5121" max="5123" width="9.1796875" style="17" customWidth="1"/>
    <col min="5124" max="5124" width="22.7265625" style="17" customWidth="1"/>
    <col min="5125" max="5125" width="19.54296875" style="17" customWidth="1"/>
    <col min="5126" max="5126" width="3.26953125" style="17" customWidth="1"/>
    <col min="5127" max="5127" width="20" style="17" customWidth="1"/>
    <col min="5128" max="5128" width="8.7265625" style="17" customWidth="1"/>
    <col min="5129" max="5129" width="7.26953125" style="17" customWidth="1"/>
    <col min="5130" max="5130" width="3.26953125" style="17" customWidth="1"/>
    <col min="5131" max="5131" width="19" style="17" customWidth="1"/>
    <col min="5132" max="5132" width="27.7265625" style="17" customWidth="1"/>
    <col min="5133" max="5133" width="6.81640625" style="17" customWidth="1"/>
    <col min="5134" max="5134" width="12" style="17" customWidth="1"/>
    <col min="5135" max="5135" width="9.1796875" style="17" customWidth="1"/>
    <col min="5136" max="5136" width="9.81640625" style="17" bestFit="1" customWidth="1"/>
    <col min="5137" max="5376" width="8.7265625" style="17"/>
    <col min="5377" max="5379" width="9.1796875" style="17" customWidth="1"/>
    <col min="5380" max="5380" width="22.7265625" style="17" customWidth="1"/>
    <col min="5381" max="5381" width="19.54296875" style="17" customWidth="1"/>
    <col min="5382" max="5382" width="3.26953125" style="17" customWidth="1"/>
    <col min="5383" max="5383" width="20" style="17" customWidth="1"/>
    <col min="5384" max="5384" width="8.7265625" style="17" customWidth="1"/>
    <col min="5385" max="5385" width="7.26953125" style="17" customWidth="1"/>
    <col min="5386" max="5386" width="3.26953125" style="17" customWidth="1"/>
    <col min="5387" max="5387" width="19" style="17" customWidth="1"/>
    <col min="5388" max="5388" width="27.7265625" style="17" customWidth="1"/>
    <col min="5389" max="5389" width="6.81640625" style="17" customWidth="1"/>
    <col min="5390" max="5390" width="12" style="17" customWidth="1"/>
    <col min="5391" max="5391" width="9.1796875" style="17" customWidth="1"/>
    <col min="5392" max="5392" width="9.81640625" style="17" bestFit="1" customWidth="1"/>
    <col min="5393" max="5632" width="8.7265625" style="17"/>
    <col min="5633" max="5635" width="9.1796875" style="17" customWidth="1"/>
    <col min="5636" max="5636" width="22.7265625" style="17" customWidth="1"/>
    <col min="5637" max="5637" width="19.54296875" style="17" customWidth="1"/>
    <col min="5638" max="5638" width="3.26953125" style="17" customWidth="1"/>
    <col min="5639" max="5639" width="20" style="17" customWidth="1"/>
    <col min="5640" max="5640" width="8.7265625" style="17" customWidth="1"/>
    <col min="5641" max="5641" width="7.26953125" style="17" customWidth="1"/>
    <col min="5642" max="5642" width="3.26953125" style="17" customWidth="1"/>
    <col min="5643" max="5643" width="19" style="17" customWidth="1"/>
    <col min="5644" max="5644" width="27.7265625" style="17" customWidth="1"/>
    <col min="5645" max="5645" width="6.81640625" style="17" customWidth="1"/>
    <col min="5646" max="5646" width="12" style="17" customWidth="1"/>
    <col min="5647" max="5647" width="9.1796875" style="17" customWidth="1"/>
    <col min="5648" max="5648" width="9.81640625" style="17" bestFit="1" customWidth="1"/>
    <col min="5649" max="5888" width="8.7265625" style="17"/>
    <col min="5889" max="5891" width="9.1796875" style="17" customWidth="1"/>
    <col min="5892" max="5892" width="22.7265625" style="17" customWidth="1"/>
    <col min="5893" max="5893" width="19.54296875" style="17" customWidth="1"/>
    <col min="5894" max="5894" width="3.26953125" style="17" customWidth="1"/>
    <col min="5895" max="5895" width="20" style="17" customWidth="1"/>
    <col min="5896" max="5896" width="8.7265625" style="17" customWidth="1"/>
    <col min="5897" max="5897" width="7.26953125" style="17" customWidth="1"/>
    <col min="5898" max="5898" width="3.26953125" style="17" customWidth="1"/>
    <col min="5899" max="5899" width="19" style="17" customWidth="1"/>
    <col min="5900" max="5900" width="27.7265625" style="17" customWidth="1"/>
    <col min="5901" max="5901" width="6.81640625" style="17" customWidth="1"/>
    <col min="5902" max="5902" width="12" style="17" customWidth="1"/>
    <col min="5903" max="5903" width="9.1796875" style="17" customWidth="1"/>
    <col min="5904" max="5904" width="9.81640625" style="17" bestFit="1" customWidth="1"/>
    <col min="5905" max="6144" width="8.7265625" style="17"/>
    <col min="6145" max="6147" width="9.1796875" style="17" customWidth="1"/>
    <col min="6148" max="6148" width="22.7265625" style="17" customWidth="1"/>
    <col min="6149" max="6149" width="19.54296875" style="17" customWidth="1"/>
    <col min="6150" max="6150" width="3.26953125" style="17" customWidth="1"/>
    <col min="6151" max="6151" width="20" style="17" customWidth="1"/>
    <col min="6152" max="6152" width="8.7265625" style="17" customWidth="1"/>
    <col min="6153" max="6153" width="7.26953125" style="17" customWidth="1"/>
    <col min="6154" max="6154" width="3.26953125" style="17" customWidth="1"/>
    <col min="6155" max="6155" width="19" style="17" customWidth="1"/>
    <col min="6156" max="6156" width="27.7265625" style="17" customWidth="1"/>
    <col min="6157" max="6157" width="6.81640625" style="17" customWidth="1"/>
    <col min="6158" max="6158" width="12" style="17" customWidth="1"/>
    <col min="6159" max="6159" width="9.1796875" style="17" customWidth="1"/>
    <col min="6160" max="6160" width="9.81640625" style="17" bestFit="1" customWidth="1"/>
    <col min="6161" max="6400" width="8.7265625" style="17"/>
    <col min="6401" max="6403" width="9.1796875" style="17" customWidth="1"/>
    <col min="6404" max="6404" width="22.7265625" style="17" customWidth="1"/>
    <col min="6405" max="6405" width="19.54296875" style="17" customWidth="1"/>
    <col min="6406" max="6406" width="3.26953125" style="17" customWidth="1"/>
    <col min="6407" max="6407" width="20" style="17" customWidth="1"/>
    <col min="6408" max="6408" width="8.7265625" style="17" customWidth="1"/>
    <col min="6409" max="6409" width="7.26953125" style="17" customWidth="1"/>
    <col min="6410" max="6410" width="3.26953125" style="17" customWidth="1"/>
    <col min="6411" max="6411" width="19" style="17" customWidth="1"/>
    <col min="6412" max="6412" width="27.7265625" style="17" customWidth="1"/>
    <col min="6413" max="6413" width="6.81640625" style="17" customWidth="1"/>
    <col min="6414" max="6414" width="12" style="17" customWidth="1"/>
    <col min="6415" max="6415" width="9.1796875" style="17" customWidth="1"/>
    <col min="6416" max="6416" width="9.81640625" style="17" bestFit="1" customWidth="1"/>
    <col min="6417" max="6656" width="8.7265625" style="17"/>
    <col min="6657" max="6659" width="9.1796875" style="17" customWidth="1"/>
    <col min="6660" max="6660" width="22.7265625" style="17" customWidth="1"/>
    <col min="6661" max="6661" width="19.54296875" style="17" customWidth="1"/>
    <col min="6662" max="6662" width="3.26953125" style="17" customWidth="1"/>
    <col min="6663" max="6663" width="20" style="17" customWidth="1"/>
    <col min="6664" max="6664" width="8.7265625" style="17" customWidth="1"/>
    <col min="6665" max="6665" width="7.26953125" style="17" customWidth="1"/>
    <col min="6666" max="6666" width="3.26953125" style="17" customWidth="1"/>
    <col min="6667" max="6667" width="19" style="17" customWidth="1"/>
    <col min="6668" max="6668" width="27.7265625" style="17" customWidth="1"/>
    <col min="6669" max="6669" width="6.81640625" style="17" customWidth="1"/>
    <col min="6670" max="6670" width="12" style="17" customWidth="1"/>
    <col min="6671" max="6671" width="9.1796875" style="17" customWidth="1"/>
    <col min="6672" max="6672" width="9.81640625" style="17" bestFit="1" customWidth="1"/>
    <col min="6673" max="6912" width="8.7265625" style="17"/>
    <col min="6913" max="6915" width="9.1796875" style="17" customWidth="1"/>
    <col min="6916" max="6916" width="22.7265625" style="17" customWidth="1"/>
    <col min="6917" max="6917" width="19.54296875" style="17" customWidth="1"/>
    <col min="6918" max="6918" width="3.26953125" style="17" customWidth="1"/>
    <col min="6919" max="6919" width="20" style="17" customWidth="1"/>
    <col min="6920" max="6920" width="8.7265625" style="17" customWidth="1"/>
    <col min="6921" max="6921" width="7.26953125" style="17" customWidth="1"/>
    <col min="6922" max="6922" width="3.26953125" style="17" customWidth="1"/>
    <col min="6923" max="6923" width="19" style="17" customWidth="1"/>
    <col min="6924" max="6924" width="27.7265625" style="17" customWidth="1"/>
    <col min="6925" max="6925" width="6.81640625" style="17" customWidth="1"/>
    <col min="6926" max="6926" width="12" style="17" customWidth="1"/>
    <col min="6927" max="6927" width="9.1796875" style="17" customWidth="1"/>
    <col min="6928" max="6928" width="9.81640625" style="17" bestFit="1" customWidth="1"/>
    <col min="6929" max="7168" width="8.7265625" style="17"/>
    <col min="7169" max="7171" width="9.1796875" style="17" customWidth="1"/>
    <col min="7172" max="7172" width="22.7265625" style="17" customWidth="1"/>
    <col min="7173" max="7173" width="19.54296875" style="17" customWidth="1"/>
    <col min="7174" max="7174" width="3.26953125" style="17" customWidth="1"/>
    <col min="7175" max="7175" width="20" style="17" customWidth="1"/>
    <col min="7176" max="7176" width="8.7265625" style="17" customWidth="1"/>
    <col min="7177" max="7177" width="7.26953125" style="17" customWidth="1"/>
    <col min="7178" max="7178" width="3.26953125" style="17" customWidth="1"/>
    <col min="7179" max="7179" width="19" style="17" customWidth="1"/>
    <col min="7180" max="7180" width="27.7265625" style="17" customWidth="1"/>
    <col min="7181" max="7181" width="6.81640625" style="17" customWidth="1"/>
    <col min="7182" max="7182" width="12" style="17" customWidth="1"/>
    <col min="7183" max="7183" width="9.1796875" style="17" customWidth="1"/>
    <col min="7184" max="7184" width="9.81640625" style="17" bestFit="1" customWidth="1"/>
    <col min="7185" max="7424" width="8.7265625" style="17"/>
    <col min="7425" max="7427" width="9.1796875" style="17" customWidth="1"/>
    <col min="7428" max="7428" width="22.7265625" style="17" customWidth="1"/>
    <col min="7429" max="7429" width="19.54296875" style="17" customWidth="1"/>
    <col min="7430" max="7430" width="3.26953125" style="17" customWidth="1"/>
    <col min="7431" max="7431" width="20" style="17" customWidth="1"/>
    <col min="7432" max="7432" width="8.7265625" style="17" customWidth="1"/>
    <col min="7433" max="7433" width="7.26953125" style="17" customWidth="1"/>
    <col min="7434" max="7434" width="3.26953125" style="17" customWidth="1"/>
    <col min="7435" max="7435" width="19" style="17" customWidth="1"/>
    <col min="7436" max="7436" width="27.7265625" style="17" customWidth="1"/>
    <col min="7437" max="7437" width="6.81640625" style="17" customWidth="1"/>
    <col min="7438" max="7438" width="12" style="17" customWidth="1"/>
    <col min="7439" max="7439" width="9.1796875" style="17" customWidth="1"/>
    <col min="7440" max="7440" width="9.81640625" style="17" bestFit="1" customWidth="1"/>
    <col min="7441" max="7680" width="8.7265625" style="17"/>
    <col min="7681" max="7683" width="9.1796875" style="17" customWidth="1"/>
    <col min="7684" max="7684" width="22.7265625" style="17" customWidth="1"/>
    <col min="7685" max="7685" width="19.54296875" style="17" customWidth="1"/>
    <col min="7686" max="7686" width="3.26953125" style="17" customWidth="1"/>
    <col min="7687" max="7687" width="20" style="17" customWidth="1"/>
    <col min="7688" max="7688" width="8.7265625" style="17" customWidth="1"/>
    <col min="7689" max="7689" width="7.26953125" style="17" customWidth="1"/>
    <col min="7690" max="7690" width="3.26953125" style="17" customWidth="1"/>
    <col min="7691" max="7691" width="19" style="17" customWidth="1"/>
    <col min="7692" max="7692" width="27.7265625" style="17" customWidth="1"/>
    <col min="7693" max="7693" width="6.81640625" style="17" customWidth="1"/>
    <col min="7694" max="7694" width="12" style="17" customWidth="1"/>
    <col min="7695" max="7695" width="9.1796875" style="17" customWidth="1"/>
    <col min="7696" max="7696" width="9.81640625" style="17" bestFit="1" customWidth="1"/>
    <col min="7697" max="7936" width="8.7265625" style="17"/>
    <col min="7937" max="7939" width="9.1796875" style="17" customWidth="1"/>
    <col min="7940" max="7940" width="22.7265625" style="17" customWidth="1"/>
    <col min="7941" max="7941" width="19.54296875" style="17" customWidth="1"/>
    <col min="7942" max="7942" width="3.26953125" style="17" customWidth="1"/>
    <col min="7943" max="7943" width="20" style="17" customWidth="1"/>
    <col min="7944" max="7944" width="8.7265625" style="17" customWidth="1"/>
    <col min="7945" max="7945" width="7.26953125" style="17" customWidth="1"/>
    <col min="7946" max="7946" width="3.26953125" style="17" customWidth="1"/>
    <col min="7947" max="7947" width="19" style="17" customWidth="1"/>
    <col min="7948" max="7948" width="27.7265625" style="17" customWidth="1"/>
    <col min="7949" max="7949" width="6.81640625" style="17" customWidth="1"/>
    <col min="7950" max="7950" width="12" style="17" customWidth="1"/>
    <col min="7951" max="7951" width="9.1796875" style="17" customWidth="1"/>
    <col min="7952" max="7952" width="9.81640625" style="17" bestFit="1" customWidth="1"/>
    <col min="7953" max="8192" width="8.7265625" style="17"/>
    <col min="8193" max="8195" width="9.1796875" style="17" customWidth="1"/>
    <col min="8196" max="8196" width="22.7265625" style="17" customWidth="1"/>
    <col min="8197" max="8197" width="19.54296875" style="17" customWidth="1"/>
    <col min="8198" max="8198" width="3.26953125" style="17" customWidth="1"/>
    <col min="8199" max="8199" width="20" style="17" customWidth="1"/>
    <col min="8200" max="8200" width="8.7265625" style="17" customWidth="1"/>
    <col min="8201" max="8201" width="7.26953125" style="17" customWidth="1"/>
    <col min="8202" max="8202" width="3.26953125" style="17" customWidth="1"/>
    <col min="8203" max="8203" width="19" style="17" customWidth="1"/>
    <col min="8204" max="8204" width="27.7265625" style="17" customWidth="1"/>
    <col min="8205" max="8205" width="6.81640625" style="17" customWidth="1"/>
    <col min="8206" max="8206" width="12" style="17" customWidth="1"/>
    <col min="8207" max="8207" width="9.1796875" style="17" customWidth="1"/>
    <col min="8208" max="8208" width="9.81640625" style="17" bestFit="1" customWidth="1"/>
    <col min="8209" max="8448" width="8.7265625" style="17"/>
    <col min="8449" max="8451" width="9.1796875" style="17" customWidth="1"/>
    <col min="8452" max="8452" width="22.7265625" style="17" customWidth="1"/>
    <col min="8453" max="8453" width="19.54296875" style="17" customWidth="1"/>
    <col min="8454" max="8454" width="3.26953125" style="17" customWidth="1"/>
    <col min="8455" max="8455" width="20" style="17" customWidth="1"/>
    <col min="8456" max="8456" width="8.7265625" style="17" customWidth="1"/>
    <col min="8457" max="8457" width="7.26953125" style="17" customWidth="1"/>
    <col min="8458" max="8458" width="3.26953125" style="17" customWidth="1"/>
    <col min="8459" max="8459" width="19" style="17" customWidth="1"/>
    <col min="8460" max="8460" width="27.7265625" style="17" customWidth="1"/>
    <col min="8461" max="8461" width="6.81640625" style="17" customWidth="1"/>
    <col min="8462" max="8462" width="12" style="17" customWidth="1"/>
    <col min="8463" max="8463" width="9.1796875" style="17" customWidth="1"/>
    <col min="8464" max="8464" width="9.81640625" style="17" bestFit="1" customWidth="1"/>
    <col min="8465" max="8704" width="8.7265625" style="17"/>
    <col min="8705" max="8707" width="9.1796875" style="17" customWidth="1"/>
    <col min="8708" max="8708" width="22.7265625" style="17" customWidth="1"/>
    <col min="8709" max="8709" width="19.54296875" style="17" customWidth="1"/>
    <col min="8710" max="8710" width="3.26953125" style="17" customWidth="1"/>
    <col min="8711" max="8711" width="20" style="17" customWidth="1"/>
    <col min="8712" max="8712" width="8.7265625" style="17" customWidth="1"/>
    <col min="8713" max="8713" width="7.26953125" style="17" customWidth="1"/>
    <col min="8714" max="8714" width="3.26953125" style="17" customWidth="1"/>
    <col min="8715" max="8715" width="19" style="17" customWidth="1"/>
    <col min="8716" max="8716" width="27.7265625" style="17" customWidth="1"/>
    <col min="8717" max="8717" width="6.81640625" style="17" customWidth="1"/>
    <col min="8718" max="8718" width="12" style="17" customWidth="1"/>
    <col min="8719" max="8719" width="9.1796875" style="17" customWidth="1"/>
    <col min="8720" max="8720" width="9.81640625" style="17" bestFit="1" customWidth="1"/>
    <col min="8721" max="8960" width="8.7265625" style="17"/>
    <col min="8961" max="8963" width="9.1796875" style="17" customWidth="1"/>
    <col min="8964" max="8964" width="22.7265625" style="17" customWidth="1"/>
    <col min="8965" max="8965" width="19.54296875" style="17" customWidth="1"/>
    <col min="8966" max="8966" width="3.26953125" style="17" customWidth="1"/>
    <col min="8967" max="8967" width="20" style="17" customWidth="1"/>
    <col min="8968" max="8968" width="8.7265625" style="17" customWidth="1"/>
    <col min="8969" max="8969" width="7.26953125" style="17" customWidth="1"/>
    <col min="8970" max="8970" width="3.26953125" style="17" customWidth="1"/>
    <col min="8971" max="8971" width="19" style="17" customWidth="1"/>
    <col min="8972" max="8972" width="27.7265625" style="17" customWidth="1"/>
    <col min="8973" max="8973" width="6.81640625" style="17" customWidth="1"/>
    <col min="8974" max="8974" width="12" style="17" customWidth="1"/>
    <col min="8975" max="8975" width="9.1796875" style="17" customWidth="1"/>
    <col min="8976" max="8976" width="9.81640625" style="17" bestFit="1" customWidth="1"/>
    <col min="8977" max="9216" width="8.7265625" style="17"/>
    <col min="9217" max="9219" width="9.1796875" style="17" customWidth="1"/>
    <col min="9220" max="9220" width="22.7265625" style="17" customWidth="1"/>
    <col min="9221" max="9221" width="19.54296875" style="17" customWidth="1"/>
    <col min="9222" max="9222" width="3.26953125" style="17" customWidth="1"/>
    <col min="9223" max="9223" width="20" style="17" customWidth="1"/>
    <col min="9224" max="9224" width="8.7265625" style="17" customWidth="1"/>
    <col min="9225" max="9225" width="7.26953125" style="17" customWidth="1"/>
    <col min="9226" max="9226" width="3.26953125" style="17" customWidth="1"/>
    <col min="9227" max="9227" width="19" style="17" customWidth="1"/>
    <col min="9228" max="9228" width="27.7265625" style="17" customWidth="1"/>
    <col min="9229" max="9229" width="6.81640625" style="17" customWidth="1"/>
    <col min="9230" max="9230" width="12" style="17" customWidth="1"/>
    <col min="9231" max="9231" width="9.1796875" style="17" customWidth="1"/>
    <col min="9232" max="9232" width="9.81640625" style="17" bestFit="1" customWidth="1"/>
    <col min="9233" max="9472" width="8.7265625" style="17"/>
    <col min="9473" max="9475" width="9.1796875" style="17" customWidth="1"/>
    <col min="9476" max="9476" width="22.7265625" style="17" customWidth="1"/>
    <col min="9477" max="9477" width="19.54296875" style="17" customWidth="1"/>
    <col min="9478" max="9478" width="3.26953125" style="17" customWidth="1"/>
    <col min="9479" max="9479" width="20" style="17" customWidth="1"/>
    <col min="9480" max="9480" width="8.7265625" style="17" customWidth="1"/>
    <col min="9481" max="9481" width="7.26953125" style="17" customWidth="1"/>
    <col min="9482" max="9482" width="3.26953125" style="17" customWidth="1"/>
    <col min="9483" max="9483" width="19" style="17" customWidth="1"/>
    <col min="9484" max="9484" width="27.7265625" style="17" customWidth="1"/>
    <col min="9485" max="9485" width="6.81640625" style="17" customWidth="1"/>
    <col min="9486" max="9486" width="12" style="17" customWidth="1"/>
    <col min="9487" max="9487" width="9.1796875" style="17" customWidth="1"/>
    <col min="9488" max="9488" width="9.81640625" style="17" bestFit="1" customWidth="1"/>
    <col min="9489" max="9728" width="8.7265625" style="17"/>
    <col min="9729" max="9731" width="9.1796875" style="17" customWidth="1"/>
    <col min="9732" max="9732" width="22.7265625" style="17" customWidth="1"/>
    <col min="9733" max="9733" width="19.54296875" style="17" customWidth="1"/>
    <col min="9734" max="9734" width="3.26953125" style="17" customWidth="1"/>
    <col min="9735" max="9735" width="20" style="17" customWidth="1"/>
    <col min="9736" max="9736" width="8.7265625" style="17" customWidth="1"/>
    <col min="9737" max="9737" width="7.26953125" style="17" customWidth="1"/>
    <col min="9738" max="9738" width="3.26953125" style="17" customWidth="1"/>
    <col min="9739" max="9739" width="19" style="17" customWidth="1"/>
    <col min="9740" max="9740" width="27.7265625" style="17" customWidth="1"/>
    <col min="9741" max="9741" width="6.81640625" style="17" customWidth="1"/>
    <col min="9742" max="9742" width="12" style="17" customWidth="1"/>
    <col min="9743" max="9743" width="9.1796875" style="17" customWidth="1"/>
    <col min="9744" max="9744" width="9.81640625" style="17" bestFit="1" customWidth="1"/>
    <col min="9745" max="9984" width="8.7265625" style="17"/>
    <col min="9985" max="9987" width="9.1796875" style="17" customWidth="1"/>
    <col min="9988" max="9988" width="22.7265625" style="17" customWidth="1"/>
    <col min="9989" max="9989" width="19.54296875" style="17" customWidth="1"/>
    <col min="9990" max="9990" width="3.26953125" style="17" customWidth="1"/>
    <col min="9991" max="9991" width="20" style="17" customWidth="1"/>
    <col min="9992" max="9992" width="8.7265625" style="17" customWidth="1"/>
    <col min="9993" max="9993" width="7.26953125" style="17" customWidth="1"/>
    <col min="9994" max="9994" width="3.26953125" style="17" customWidth="1"/>
    <col min="9995" max="9995" width="19" style="17" customWidth="1"/>
    <col min="9996" max="9996" width="27.7265625" style="17" customWidth="1"/>
    <col min="9997" max="9997" width="6.81640625" style="17" customWidth="1"/>
    <col min="9998" max="9998" width="12" style="17" customWidth="1"/>
    <col min="9999" max="9999" width="9.1796875" style="17" customWidth="1"/>
    <col min="10000" max="10000" width="9.81640625" style="17" bestFit="1" customWidth="1"/>
    <col min="10001" max="10240" width="8.7265625" style="17"/>
    <col min="10241" max="10243" width="9.1796875" style="17" customWidth="1"/>
    <col min="10244" max="10244" width="22.7265625" style="17" customWidth="1"/>
    <col min="10245" max="10245" width="19.54296875" style="17" customWidth="1"/>
    <col min="10246" max="10246" width="3.26953125" style="17" customWidth="1"/>
    <col min="10247" max="10247" width="20" style="17" customWidth="1"/>
    <col min="10248" max="10248" width="8.7265625" style="17" customWidth="1"/>
    <col min="10249" max="10249" width="7.26953125" style="17" customWidth="1"/>
    <col min="10250" max="10250" width="3.26953125" style="17" customWidth="1"/>
    <col min="10251" max="10251" width="19" style="17" customWidth="1"/>
    <col min="10252" max="10252" width="27.7265625" style="17" customWidth="1"/>
    <col min="10253" max="10253" width="6.81640625" style="17" customWidth="1"/>
    <col min="10254" max="10254" width="12" style="17" customWidth="1"/>
    <col min="10255" max="10255" width="9.1796875" style="17" customWidth="1"/>
    <col min="10256" max="10256" width="9.81640625" style="17" bestFit="1" customWidth="1"/>
    <col min="10257" max="10496" width="8.7265625" style="17"/>
    <col min="10497" max="10499" width="9.1796875" style="17" customWidth="1"/>
    <col min="10500" max="10500" width="22.7265625" style="17" customWidth="1"/>
    <col min="10501" max="10501" width="19.54296875" style="17" customWidth="1"/>
    <col min="10502" max="10502" width="3.26953125" style="17" customWidth="1"/>
    <col min="10503" max="10503" width="20" style="17" customWidth="1"/>
    <col min="10504" max="10504" width="8.7265625" style="17" customWidth="1"/>
    <col min="10505" max="10505" width="7.26953125" style="17" customWidth="1"/>
    <col min="10506" max="10506" width="3.26953125" style="17" customWidth="1"/>
    <col min="10507" max="10507" width="19" style="17" customWidth="1"/>
    <col min="10508" max="10508" width="27.7265625" style="17" customWidth="1"/>
    <col min="10509" max="10509" width="6.81640625" style="17" customWidth="1"/>
    <col min="10510" max="10510" width="12" style="17" customWidth="1"/>
    <col min="10511" max="10511" width="9.1796875" style="17" customWidth="1"/>
    <col min="10512" max="10512" width="9.81640625" style="17" bestFit="1" customWidth="1"/>
    <col min="10513" max="10752" width="8.7265625" style="17"/>
    <col min="10753" max="10755" width="9.1796875" style="17" customWidth="1"/>
    <col min="10756" max="10756" width="22.7265625" style="17" customWidth="1"/>
    <col min="10757" max="10757" width="19.54296875" style="17" customWidth="1"/>
    <col min="10758" max="10758" width="3.26953125" style="17" customWidth="1"/>
    <col min="10759" max="10759" width="20" style="17" customWidth="1"/>
    <col min="10760" max="10760" width="8.7265625" style="17" customWidth="1"/>
    <col min="10761" max="10761" width="7.26953125" style="17" customWidth="1"/>
    <col min="10762" max="10762" width="3.26953125" style="17" customWidth="1"/>
    <col min="10763" max="10763" width="19" style="17" customWidth="1"/>
    <col min="10764" max="10764" width="27.7265625" style="17" customWidth="1"/>
    <col min="10765" max="10765" width="6.81640625" style="17" customWidth="1"/>
    <col min="10766" max="10766" width="12" style="17" customWidth="1"/>
    <col min="10767" max="10767" width="9.1796875" style="17" customWidth="1"/>
    <col min="10768" max="10768" width="9.81640625" style="17" bestFit="1" customWidth="1"/>
    <col min="10769" max="11008" width="8.7265625" style="17"/>
    <col min="11009" max="11011" width="9.1796875" style="17" customWidth="1"/>
    <col min="11012" max="11012" width="22.7265625" style="17" customWidth="1"/>
    <col min="11013" max="11013" width="19.54296875" style="17" customWidth="1"/>
    <col min="11014" max="11014" width="3.26953125" style="17" customWidth="1"/>
    <col min="11015" max="11015" width="20" style="17" customWidth="1"/>
    <col min="11016" max="11016" width="8.7265625" style="17" customWidth="1"/>
    <col min="11017" max="11017" width="7.26953125" style="17" customWidth="1"/>
    <col min="11018" max="11018" width="3.26953125" style="17" customWidth="1"/>
    <col min="11019" max="11019" width="19" style="17" customWidth="1"/>
    <col min="11020" max="11020" width="27.7265625" style="17" customWidth="1"/>
    <col min="11021" max="11021" width="6.81640625" style="17" customWidth="1"/>
    <col min="11022" max="11022" width="12" style="17" customWidth="1"/>
    <col min="11023" max="11023" width="9.1796875" style="17" customWidth="1"/>
    <col min="11024" max="11024" width="9.81640625" style="17" bestFit="1" customWidth="1"/>
    <col min="11025" max="11264" width="8.7265625" style="17"/>
    <col min="11265" max="11267" width="9.1796875" style="17" customWidth="1"/>
    <col min="11268" max="11268" width="22.7265625" style="17" customWidth="1"/>
    <col min="11269" max="11269" width="19.54296875" style="17" customWidth="1"/>
    <col min="11270" max="11270" width="3.26953125" style="17" customWidth="1"/>
    <col min="11271" max="11271" width="20" style="17" customWidth="1"/>
    <col min="11272" max="11272" width="8.7265625" style="17" customWidth="1"/>
    <col min="11273" max="11273" width="7.26953125" style="17" customWidth="1"/>
    <col min="11274" max="11274" width="3.26953125" style="17" customWidth="1"/>
    <col min="11275" max="11275" width="19" style="17" customWidth="1"/>
    <col min="11276" max="11276" width="27.7265625" style="17" customWidth="1"/>
    <col min="11277" max="11277" width="6.81640625" style="17" customWidth="1"/>
    <col min="11278" max="11278" width="12" style="17" customWidth="1"/>
    <col min="11279" max="11279" width="9.1796875" style="17" customWidth="1"/>
    <col min="11280" max="11280" width="9.81640625" style="17" bestFit="1" customWidth="1"/>
    <col min="11281" max="11520" width="8.7265625" style="17"/>
    <col min="11521" max="11523" width="9.1796875" style="17" customWidth="1"/>
    <col min="11524" max="11524" width="22.7265625" style="17" customWidth="1"/>
    <col min="11525" max="11525" width="19.54296875" style="17" customWidth="1"/>
    <col min="11526" max="11526" width="3.26953125" style="17" customWidth="1"/>
    <col min="11527" max="11527" width="20" style="17" customWidth="1"/>
    <col min="11528" max="11528" width="8.7265625" style="17" customWidth="1"/>
    <col min="11529" max="11529" width="7.26953125" style="17" customWidth="1"/>
    <col min="11530" max="11530" width="3.26953125" style="17" customWidth="1"/>
    <col min="11531" max="11531" width="19" style="17" customWidth="1"/>
    <col min="11532" max="11532" width="27.7265625" style="17" customWidth="1"/>
    <col min="11533" max="11533" width="6.81640625" style="17" customWidth="1"/>
    <col min="11534" max="11534" width="12" style="17" customWidth="1"/>
    <col min="11535" max="11535" width="9.1796875" style="17" customWidth="1"/>
    <col min="11536" max="11536" width="9.81640625" style="17" bestFit="1" customWidth="1"/>
    <col min="11537" max="11776" width="8.7265625" style="17"/>
    <col min="11777" max="11779" width="9.1796875" style="17" customWidth="1"/>
    <col min="11780" max="11780" width="22.7265625" style="17" customWidth="1"/>
    <col min="11781" max="11781" width="19.54296875" style="17" customWidth="1"/>
    <col min="11782" max="11782" width="3.26953125" style="17" customWidth="1"/>
    <col min="11783" max="11783" width="20" style="17" customWidth="1"/>
    <col min="11784" max="11784" width="8.7265625" style="17" customWidth="1"/>
    <col min="11785" max="11785" width="7.26953125" style="17" customWidth="1"/>
    <col min="11786" max="11786" width="3.26953125" style="17" customWidth="1"/>
    <col min="11787" max="11787" width="19" style="17" customWidth="1"/>
    <col min="11788" max="11788" width="27.7265625" style="17" customWidth="1"/>
    <col min="11789" max="11789" width="6.81640625" style="17" customWidth="1"/>
    <col min="11790" max="11790" width="12" style="17" customWidth="1"/>
    <col min="11791" max="11791" width="9.1796875" style="17" customWidth="1"/>
    <col min="11792" max="11792" width="9.81640625" style="17" bestFit="1" customWidth="1"/>
    <col min="11793" max="12032" width="8.7265625" style="17"/>
    <col min="12033" max="12035" width="9.1796875" style="17" customWidth="1"/>
    <col min="12036" max="12036" width="22.7265625" style="17" customWidth="1"/>
    <col min="12037" max="12037" width="19.54296875" style="17" customWidth="1"/>
    <col min="12038" max="12038" width="3.26953125" style="17" customWidth="1"/>
    <col min="12039" max="12039" width="20" style="17" customWidth="1"/>
    <col min="12040" max="12040" width="8.7265625" style="17" customWidth="1"/>
    <col min="12041" max="12041" width="7.26953125" style="17" customWidth="1"/>
    <col min="12042" max="12042" width="3.26953125" style="17" customWidth="1"/>
    <col min="12043" max="12043" width="19" style="17" customWidth="1"/>
    <col min="12044" max="12044" width="27.7265625" style="17" customWidth="1"/>
    <col min="12045" max="12045" width="6.81640625" style="17" customWidth="1"/>
    <col min="12046" max="12046" width="12" style="17" customWidth="1"/>
    <col min="12047" max="12047" width="9.1796875" style="17" customWidth="1"/>
    <col min="12048" max="12048" width="9.81640625" style="17" bestFit="1" customWidth="1"/>
    <col min="12049" max="12288" width="8.7265625" style="17"/>
    <col min="12289" max="12291" width="9.1796875" style="17" customWidth="1"/>
    <col min="12292" max="12292" width="22.7265625" style="17" customWidth="1"/>
    <col min="12293" max="12293" width="19.54296875" style="17" customWidth="1"/>
    <col min="12294" max="12294" width="3.26953125" style="17" customWidth="1"/>
    <col min="12295" max="12295" width="20" style="17" customWidth="1"/>
    <col min="12296" max="12296" width="8.7265625" style="17" customWidth="1"/>
    <col min="12297" max="12297" width="7.26953125" style="17" customWidth="1"/>
    <col min="12298" max="12298" width="3.26953125" style="17" customWidth="1"/>
    <col min="12299" max="12299" width="19" style="17" customWidth="1"/>
    <col min="12300" max="12300" width="27.7265625" style="17" customWidth="1"/>
    <col min="12301" max="12301" width="6.81640625" style="17" customWidth="1"/>
    <col min="12302" max="12302" width="12" style="17" customWidth="1"/>
    <col min="12303" max="12303" width="9.1796875" style="17" customWidth="1"/>
    <col min="12304" max="12304" width="9.81640625" style="17" bestFit="1" customWidth="1"/>
    <col min="12305" max="12544" width="8.7265625" style="17"/>
    <col min="12545" max="12547" width="9.1796875" style="17" customWidth="1"/>
    <col min="12548" max="12548" width="22.7265625" style="17" customWidth="1"/>
    <col min="12549" max="12549" width="19.54296875" style="17" customWidth="1"/>
    <col min="12550" max="12550" width="3.26953125" style="17" customWidth="1"/>
    <col min="12551" max="12551" width="20" style="17" customWidth="1"/>
    <col min="12552" max="12552" width="8.7265625" style="17" customWidth="1"/>
    <col min="12553" max="12553" width="7.26953125" style="17" customWidth="1"/>
    <col min="12554" max="12554" width="3.26953125" style="17" customWidth="1"/>
    <col min="12555" max="12555" width="19" style="17" customWidth="1"/>
    <col min="12556" max="12556" width="27.7265625" style="17" customWidth="1"/>
    <col min="12557" max="12557" width="6.81640625" style="17" customWidth="1"/>
    <col min="12558" max="12558" width="12" style="17" customWidth="1"/>
    <col min="12559" max="12559" width="9.1796875" style="17" customWidth="1"/>
    <col min="12560" max="12560" width="9.81640625" style="17" bestFit="1" customWidth="1"/>
    <col min="12561" max="12800" width="8.7265625" style="17"/>
    <col min="12801" max="12803" width="9.1796875" style="17" customWidth="1"/>
    <col min="12804" max="12804" width="22.7265625" style="17" customWidth="1"/>
    <col min="12805" max="12805" width="19.54296875" style="17" customWidth="1"/>
    <col min="12806" max="12806" width="3.26953125" style="17" customWidth="1"/>
    <col min="12807" max="12807" width="20" style="17" customWidth="1"/>
    <col min="12808" max="12808" width="8.7265625" style="17" customWidth="1"/>
    <col min="12809" max="12809" width="7.26953125" style="17" customWidth="1"/>
    <col min="12810" max="12810" width="3.26953125" style="17" customWidth="1"/>
    <col min="12811" max="12811" width="19" style="17" customWidth="1"/>
    <col min="12812" max="12812" width="27.7265625" style="17" customWidth="1"/>
    <col min="12813" max="12813" width="6.81640625" style="17" customWidth="1"/>
    <col min="12814" max="12814" width="12" style="17" customWidth="1"/>
    <col min="12815" max="12815" width="9.1796875" style="17" customWidth="1"/>
    <col min="12816" max="12816" width="9.81640625" style="17" bestFit="1" customWidth="1"/>
    <col min="12817" max="13056" width="8.7265625" style="17"/>
    <col min="13057" max="13059" width="9.1796875" style="17" customWidth="1"/>
    <col min="13060" max="13060" width="22.7265625" style="17" customWidth="1"/>
    <col min="13061" max="13061" width="19.54296875" style="17" customWidth="1"/>
    <col min="13062" max="13062" width="3.26953125" style="17" customWidth="1"/>
    <col min="13063" max="13063" width="20" style="17" customWidth="1"/>
    <col min="13064" max="13064" width="8.7265625" style="17" customWidth="1"/>
    <col min="13065" max="13065" width="7.26953125" style="17" customWidth="1"/>
    <col min="13066" max="13066" width="3.26953125" style="17" customWidth="1"/>
    <col min="13067" max="13067" width="19" style="17" customWidth="1"/>
    <col min="13068" max="13068" width="27.7265625" style="17" customWidth="1"/>
    <col min="13069" max="13069" width="6.81640625" style="17" customWidth="1"/>
    <col min="13070" max="13070" width="12" style="17" customWidth="1"/>
    <col min="13071" max="13071" width="9.1796875" style="17" customWidth="1"/>
    <col min="13072" max="13072" width="9.81640625" style="17" bestFit="1" customWidth="1"/>
    <col min="13073" max="13312" width="8.7265625" style="17"/>
    <col min="13313" max="13315" width="9.1796875" style="17" customWidth="1"/>
    <col min="13316" max="13316" width="22.7265625" style="17" customWidth="1"/>
    <col min="13317" max="13317" width="19.54296875" style="17" customWidth="1"/>
    <col min="13318" max="13318" width="3.26953125" style="17" customWidth="1"/>
    <col min="13319" max="13319" width="20" style="17" customWidth="1"/>
    <col min="13320" max="13320" width="8.7265625" style="17" customWidth="1"/>
    <col min="13321" max="13321" width="7.26953125" style="17" customWidth="1"/>
    <col min="13322" max="13322" width="3.26953125" style="17" customWidth="1"/>
    <col min="13323" max="13323" width="19" style="17" customWidth="1"/>
    <col min="13324" max="13324" width="27.7265625" style="17" customWidth="1"/>
    <col min="13325" max="13325" width="6.81640625" style="17" customWidth="1"/>
    <col min="13326" max="13326" width="12" style="17" customWidth="1"/>
    <col min="13327" max="13327" width="9.1796875" style="17" customWidth="1"/>
    <col min="13328" max="13328" width="9.81640625" style="17" bestFit="1" customWidth="1"/>
    <col min="13329" max="13568" width="8.7265625" style="17"/>
    <col min="13569" max="13571" width="9.1796875" style="17" customWidth="1"/>
    <col min="13572" max="13572" width="22.7265625" style="17" customWidth="1"/>
    <col min="13573" max="13573" width="19.54296875" style="17" customWidth="1"/>
    <col min="13574" max="13574" width="3.26953125" style="17" customWidth="1"/>
    <col min="13575" max="13575" width="20" style="17" customWidth="1"/>
    <col min="13576" max="13576" width="8.7265625" style="17" customWidth="1"/>
    <col min="13577" max="13577" width="7.26953125" style="17" customWidth="1"/>
    <col min="13578" max="13578" width="3.26953125" style="17" customWidth="1"/>
    <col min="13579" max="13579" width="19" style="17" customWidth="1"/>
    <col min="13580" max="13580" width="27.7265625" style="17" customWidth="1"/>
    <col min="13581" max="13581" width="6.81640625" style="17" customWidth="1"/>
    <col min="13582" max="13582" width="12" style="17" customWidth="1"/>
    <col min="13583" max="13583" width="9.1796875" style="17" customWidth="1"/>
    <col min="13584" max="13584" width="9.81640625" style="17" bestFit="1" customWidth="1"/>
    <col min="13585" max="13824" width="8.7265625" style="17"/>
    <col min="13825" max="13827" width="9.1796875" style="17" customWidth="1"/>
    <col min="13828" max="13828" width="22.7265625" style="17" customWidth="1"/>
    <col min="13829" max="13829" width="19.54296875" style="17" customWidth="1"/>
    <col min="13830" max="13830" width="3.26953125" style="17" customWidth="1"/>
    <col min="13831" max="13831" width="20" style="17" customWidth="1"/>
    <col min="13832" max="13832" width="8.7265625" style="17" customWidth="1"/>
    <col min="13833" max="13833" width="7.26953125" style="17" customWidth="1"/>
    <col min="13834" max="13834" width="3.26953125" style="17" customWidth="1"/>
    <col min="13835" max="13835" width="19" style="17" customWidth="1"/>
    <col min="13836" max="13836" width="27.7265625" style="17" customWidth="1"/>
    <col min="13837" max="13837" width="6.81640625" style="17" customWidth="1"/>
    <col min="13838" max="13838" width="12" style="17" customWidth="1"/>
    <col min="13839" max="13839" width="9.1796875" style="17" customWidth="1"/>
    <col min="13840" max="13840" width="9.81640625" style="17" bestFit="1" customWidth="1"/>
    <col min="13841" max="14080" width="8.7265625" style="17"/>
    <col min="14081" max="14083" width="9.1796875" style="17" customWidth="1"/>
    <col min="14084" max="14084" width="22.7265625" style="17" customWidth="1"/>
    <col min="14085" max="14085" width="19.54296875" style="17" customWidth="1"/>
    <col min="14086" max="14086" width="3.26953125" style="17" customWidth="1"/>
    <col min="14087" max="14087" width="20" style="17" customWidth="1"/>
    <col min="14088" max="14088" width="8.7265625" style="17" customWidth="1"/>
    <col min="14089" max="14089" width="7.26953125" style="17" customWidth="1"/>
    <col min="14090" max="14090" width="3.26953125" style="17" customWidth="1"/>
    <col min="14091" max="14091" width="19" style="17" customWidth="1"/>
    <col min="14092" max="14092" width="27.7265625" style="17" customWidth="1"/>
    <col min="14093" max="14093" width="6.81640625" style="17" customWidth="1"/>
    <col min="14094" max="14094" width="12" style="17" customWidth="1"/>
    <col min="14095" max="14095" width="9.1796875" style="17" customWidth="1"/>
    <col min="14096" max="14096" width="9.81640625" style="17" bestFit="1" customWidth="1"/>
    <col min="14097" max="14336" width="8.7265625" style="17"/>
    <col min="14337" max="14339" width="9.1796875" style="17" customWidth="1"/>
    <col min="14340" max="14340" width="22.7265625" style="17" customWidth="1"/>
    <col min="14341" max="14341" width="19.54296875" style="17" customWidth="1"/>
    <col min="14342" max="14342" width="3.26953125" style="17" customWidth="1"/>
    <col min="14343" max="14343" width="20" style="17" customWidth="1"/>
    <col min="14344" max="14344" width="8.7265625" style="17" customWidth="1"/>
    <col min="14345" max="14345" width="7.26953125" style="17" customWidth="1"/>
    <col min="14346" max="14346" width="3.26953125" style="17" customWidth="1"/>
    <col min="14347" max="14347" width="19" style="17" customWidth="1"/>
    <col min="14348" max="14348" width="27.7265625" style="17" customWidth="1"/>
    <col min="14349" max="14349" width="6.81640625" style="17" customWidth="1"/>
    <col min="14350" max="14350" width="12" style="17" customWidth="1"/>
    <col min="14351" max="14351" width="9.1796875" style="17" customWidth="1"/>
    <col min="14352" max="14352" width="9.81640625" style="17" bestFit="1" customWidth="1"/>
    <col min="14353" max="14592" width="8.7265625" style="17"/>
    <col min="14593" max="14595" width="9.1796875" style="17" customWidth="1"/>
    <col min="14596" max="14596" width="22.7265625" style="17" customWidth="1"/>
    <col min="14597" max="14597" width="19.54296875" style="17" customWidth="1"/>
    <col min="14598" max="14598" width="3.26953125" style="17" customWidth="1"/>
    <col min="14599" max="14599" width="20" style="17" customWidth="1"/>
    <col min="14600" max="14600" width="8.7265625" style="17" customWidth="1"/>
    <col min="14601" max="14601" width="7.26953125" style="17" customWidth="1"/>
    <col min="14602" max="14602" width="3.26953125" style="17" customWidth="1"/>
    <col min="14603" max="14603" width="19" style="17" customWidth="1"/>
    <col min="14604" max="14604" width="27.7265625" style="17" customWidth="1"/>
    <col min="14605" max="14605" width="6.81640625" style="17" customWidth="1"/>
    <col min="14606" max="14606" width="12" style="17" customWidth="1"/>
    <col min="14607" max="14607" width="9.1796875" style="17" customWidth="1"/>
    <col min="14608" max="14608" width="9.81640625" style="17" bestFit="1" customWidth="1"/>
    <col min="14609" max="14848" width="8.7265625" style="17"/>
    <col min="14849" max="14851" width="9.1796875" style="17" customWidth="1"/>
    <col min="14852" max="14852" width="22.7265625" style="17" customWidth="1"/>
    <col min="14853" max="14853" width="19.54296875" style="17" customWidth="1"/>
    <col min="14854" max="14854" width="3.26953125" style="17" customWidth="1"/>
    <col min="14855" max="14855" width="20" style="17" customWidth="1"/>
    <col min="14856" max="14856" width="8.7265625" style="17" customWidth="1"/>
    <col min="14857" max="14857" width="7.26953125" style="17" customWidth="1"/>
    <col min="14858" max="14858" width="3.26953125" style="17" customWidth="1"/>
    <col min="14859" max="14859" width="19" style="17" customWidth="1"/>
    <col min="14860" max="14860" width="27.7265625" style="17" customWidth="1"/>
    <col min="14861" max="14861" width="6.81640625" style="17" customWidth="1"/>
    <col min="14862" max="14862" width="12" style="17" customWidth="1"/>
    <col min="14863" max="14863" width="9.1796875" style="17" customWidth="1"/>
    <col min="14864" max="14864" width="9.81640625" style="17" bestFit="1" customWidth="1"/>
    <col min="14865" max="15104" width="8.7265625" style="17"/>
    <col min="15105" max="15107" width="9.1796875" style="17" customWidth="1"/>
    <col min="15108" max="15108" width="22.7265625" style="17" customWidth="1"/>
    <col min="15109" max="15109" width="19.54296875" style="17" customWidth="1"/>
    <col min="15110" max="15110" width="3.26953125" style="17" customWidth="1"/>
    <col min="15111" max="15111" width="20" style="17" customWidth="1"/>
    <col min="15112" max="15112" width="8.7265625" style="17" customWidth="1"/>
    <col min="15113" max="15113" width="7.26953125" style="17" customWidth="1"/>
    <col min="15114" max="15114" width="3.26953125" style="17" customWidth="1"/>
    <col min="15115" max="15115" width="19" style="17" customWidth="1"/>
    <col min="15116" max="15116" width="27.7265625" style="17" customWidth="1"/>
    <col min="15117" max="15117" width="6.81640625" style="17" customWidth="1"/>
    <col min="15118" max="15118" width="12" style="17" customWidth="1"/>
    <col min="15119" max="15119" width="9.1796875" style="17" customWidth="1"/>
    <col min="15120" max="15120" width="9.81640625" style="17" bestFit="1" customWidth="1"/>
    <col min="15121" max="15360" width="8.7265625" style="17"/>
    <col min="15361" max="15363" width="9.1796875" style="17" customWidth="1"/>
    <col min="15364" max="15364" width="22.7265625" style="17" customWidth="1"/>
    <col min="15365" max="15365" width="19.54296875" style="17" customWidth="1"/>
    <col min="15366" max="15366" width="3.26953125" style="17" customWidth="1"/>
    <col min="15367" max="15367" width="20" style="17" customWidth="1"/>
    <col min="15368" max="15368" width="8.7265625" style="17" customWidth="1"/>
    <col min="15369" max="15369" width="7.26953125" style="17" customWidth="1"/>
    <col min="15370" max="15370" width="3.26953125" style="17" customWidth="1"/>
    <col min="15371" max="15371" width="19" style="17" customWidth="1"/>
    <col min="15372" max="15372" width="27.7265625" style="17" customWidth="1"/>
    <col min="15373" max="15373" width="6.81640625" style="17" customWidth="1"/>
    <col min="15374" max="15374" width="12" style="17" customWidth="1"/>
    <col min="15375" max="15375" width="9.1796875" style="17" customWidth="1"/>
    <col min="15376" max="15376" width="9.81640625" style="17" bestFit="1" customWidth="1"/>
    <col min="15377" max="15616" width="8.7265625" style="17"/>
    <col min="15617" max="15619" width="9.1796875" style="17" customWidth="1"/>
    <col min="15620" max="15620" width="22.7265625" style="17" customWidth="1"/>
    <col min="15621" max="15621" width="19.54296875" style="17" customWidth="1"/>
    <col min="15622" max="15622" width="3.26953125" style="17" customWidth="1"/>
    <col min="15623" max="15623" width="20" style="17" customWidth="1"/>
    <col min="15624" max="15624" width="8.7265625" style="17" customWidth="1"/>
    <col min="15625" max="15625" width="7.26953125" style="17" customWidth="1"/>
    <col min="15626" max="15626" width="3.26953125" style="17" customWidth="1"/>
    <col min="15627" max="15627" width="19" style="17" customWidth="1"/>
    <col min="15628" max="15628" width="27.7265625" style="17" customWidth="1"/>
    <col min="15629" max="15629" width="6.81640625" style="17" customWidth="1"/>
    <col min="15630" max="15630" width="12" style="17" customWidth="1"/>
    <col min="15631" max="15631" width="9.1796875" style="17" customWidth="1"/>
    <col min="15632" max="15632" width="9.81640625" style="17" bestFit="1" customWidth="1"/>
    <col min="15633" max="15872" width="8.7265625" style="17"/>
    <col min="15873" max="15875" width="9.1796875" style="17" customWidth="1"/>
    <col min="15876" max="15876" width="22.7265625" style="17" customWidth="1"/>
    <col min="15877" max="15877" width="19.54296875" style="17" customWidth="1"/>
    <col min="15878" max="15878" width="3.26953125" style="17" customWidth="1"/>
    <col min="15879" max="15879" width="20" style="17" customWidth="1"/>
    <col min="15880" max="15880" width="8.7265625" style="17" customWidth="1"/>
    <col min="15881" max="15881" width="7.26953125" style="17" customWidth="1"/>
    <col min="15882" max="15882" width="3.26953125" style="17" customWidth="1"/>
    <col min="15883" max="15883" width="19" style="17" customWidth="1"/>
    <col min="15884" max="15884" width="27.7265625" style="17" customWidth="1"/>
    <col min="15885" max="15885" width="6.81640625" style="17" customWidth="1"/>
    <col min="15886" max="15886" width="12" style="17" customWidth="1"/>
    <col min="15887" max="15887" width="9.1796875" style="17" customWidth="1"/>
    <col min="15888" max="15888" width="9.81640625" style="17" bestFit="1" customWidth="1"/>
    <col min="15889" max="16128" width="8.7265625" style="17"/>
    <col min="16129" max="16131" width="9.1796875" style="17" customWidth="1"/>
    <col min="16132" max="16132" width="22.7265625" style="17" customWidth="1"/>
    <col min="16133" max="16133" width="19.54296875" style="17" customWidth="1"/>
    <col min="16134" max="16134" width="3.26953125" style="17" customWidth="1"/>
    <col min="16135" max="16135" width="20" style="17" customWidth="1"/>
    <col min="16136" max="16136" width="8.7265625" style="17" customWidth="1"/>
    <col min="16137" max="16137" width="7.26953125" style="17" customWidth="1"/>
    <col min="16138" max="16138" width="3.26953125" style="17" customWidth="1"/>
    <col min="16139" max="16139" width="19" style="17" customWidth="1"/>
    <col min="16140" max="16140" width="27.7265625" style="17" customWidth="1"/>
    <col min="16141" max="16141" width="6.81640625" style="17" customWidth="1"/>
    <col min="16142" max="16142" width="12" style="17" customWidth="1"/>
    <col min="16143" max="16143" width="9.1796875" style="17" customWidth="1"/>
    <col min="16144" max="16144" width="9.81640625" style="17" bestFit="1" customWidth="1"/>
    <col min="16145" max="16384" width="8.7265625" style="17"/>
  </cols>
  <sheetData>
    <row r="1" spans="1:17" ht="42.75" customHeight="1" x14ac:dyDescent="0.35"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</row>
    <row r="2" spans="1:17" ht="45" x14ac:dyDescent="0.9">
      <c r="B2" s="21" t="s">
        <v>924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22"/>
      <c r="N2" s="19"/>
      <c r="O2" s="20"/>
    </row>
    <row r="3" spans="1:17" ht="30.5" thickBot="1" x14ac:dyDescent="0.65">
      <c r="B3" s="23" t="s">
        <v>898</v>
      </c>
      <c r="C3" s="19"/>
      <c r="D3" s="19"/>
      <c r="E3" s="19"/>
      <c r="F3" s="19"/>
      <c r="G3" s="19"/>
      <c r="H3" s="23"/>
      <c r="I3" s="19"/>
      <c r="J3" s="19"/>
      <c r="K3" s="19"/>
      <c r="L3" s="19"/>
      <c r="M3" s="22"/>
      <c r="N3" s="19"/>
      <c r="O3" s="20"/>
    </row>
    <row r="4" spans="1:17" ht="19" thickBot="1" x14ac:dyDescent="0.5">
      <c r="B4" s="186"/>
      <c r="C4" s="187"/>
      <c r="D4" s="187"/>
      <c r="E4" s="188"/>
      <c r="G4" s="19"/>
      <c r="L4" s="24"/>
      <c r="M4" s="19"/>
      <c r="N4" s="19"/>
      <c r="O4" s="20"/>
    </row>
    <row r="5" spans="1:17" x14ac:dyDescent="0.35">
      <c r="A5" s="19"/>
      <c r="B5" s="19"/>
      <c r="C5" s="19"/>
      <c r="D5" s="19"/>
      <c r="E5" s="19"/>
      <c r="F5" s="19"/>
      <c r="G5" s="20"/>
      <c r="H5" s="20"/>
      <c r="I5" s="20"/>
      <c r="J5" s="20"/>
      <c r="K5" s="20"/>
      <c r="L5" s="20"/>
      <c r="M5" s="20"/>
      <c r="N5" s="20"/>
      <c r="O5" s="25"/>
    </row>
    <row r="6" spans="1:17" ht="30.5" thickBot="1" x14ac:dyDescent="0.65">
      <c r="A6" s="19"/>
      <c r="B6" s="23" t="s">
        <v>899</v>
      </c>
      <c r="C6" s="23"/>
      <c r="D6" s="26"/>
      <c r="E6" s="26"/>
      <c r="F6" s="26"/>
      <c r="G6" s="26"/>
      <c r="H6" s="26"/>
      <c r="I6" s="26"/>
      <c r="J6" s="26"/>
      <c r="K6" s="26"/>
      <c r="L6" s="26"/>
      <c r="M6" s="26"/>
      <c r="N6" s="25"/>
      <c r="O6" s="25"/>
      <c r="P6" s="25"/>
      <c r="Q6" s="25"/>
    </row>
    <row r="7" spans="1:17" ht="19" thickBot="1" x14ac:dyDescent="0.5">
      <c r="A7" s="19"/>
      <c r="B7" s="189" t="s">
        <v>781</v>
      </c>
      <c r="C7" s="190"/>
      <c r="D7" s="190"/>
      <c r="E7" s="191"/>
      <c r="G7" s="26"/>
      <c r="H7" s="26"/>
      <c r="I7" s="26"/>
      <c r="J7" s="26"/>
      <c r="K7" s="26"/>
      <c r="L7" s="26"/>
      <c r="M7" s="26"/>
      <c r="N7" s="25"/>
      <c r="O7" s="25"/>
    </row>
    <row r="8" spans="1:17" x14ac:dyDescent="0.35">
      <c r="A8" s="19"/>
      <c r="B8" s="27"/>
      <c r="C8" s="25"/>
      <c r="D8" s="25"/>
      <c r="E8" s="25"/>
      <c r="F8" s="25"/>
      <c r="G8" s="26"/>
      <c r="H8" s="26"/>
      <c r="I8" s="26"/>
      <c r="J8" s="26"/>
      <c r="K8" s="26"/>
      <c r="L8" s="26"/>
      <c r="M8" s="26"/>
      <c r="N8" s="25"/>
      <c r="O8" s="25"/>
    </row>
    <row r="9" spans="1:17" x14ac:dyDescent="0.35">
      <c r="A9" s="19"/>
      <c r="B9" s="27"/>
      <c r="C9" s="28"/>
      <c r="D9" s="28"/>
      <c r="E9" s="26"/>
      <c r="F9" s="26"/>
      <c r="G9" s="26"/>
      <c r="H9" s="26"/>
      <c r="I9" s="26"/>
      <c r="J9" s="26"/>
      <c r="K9" s="26"/>
      <c r="L9" s="26"/>
      <c r="M9" s="26"/>
      <c r="N9" s="25"/>
      <c r="O9" s="25"/>
    </row>
    <row r="10" spans="1:17" x14ac:dyDescent="0.35">
      <c r="A10" s="19"/>
      <c r="B10" s="29"/>
      <c r="C10" s="30"/>
      <c r="D10" s="30"/>
      <c r="E10" s="29"/>
      <c r="F10" s="29"/>
      <c r="G10" s="29"/>
      <c r="H10" s="29"/>
      <c r="I10" s="29"/>
      <c r="J10" s="29"/>
      <c r="K10" s="29"/>
      <c r="L10" s="29"/>
      <c r="M10" s="29"/>
      <c r="N10" s="31"/>
      <c r="O10" s="25"/>
    </row>
    <row r="11" spans="1:17" x14ac:dyDescent="0.35">
      <c r="A11" s="19"/>
      <c r="B11" s="29"/>
      <c r="C11" s="29"/>
      <c r="D11" s="29"/>
      <c r="E11" s="32"/>
      <c r="F11" s="29"/>
      <c r="G11" s="29"/>
      <c r="H11" s="29"/>
      <c r="I11" s="29"/>
      <c r="J11" s="29"/>
      <c r="K11" s="29"/>
      <c r="L11" s="29"/>
      <c r="M11" s="29"/>
      <c r="N11" s="31"/>
      <c r="O11" s="25"/>
    </row>
    <row r="12" spans="1:17" x14ac:dyDescent="0.35">
      <c r="A12" s="19"/>
      <c r="B12" s="69"/>
      <c r="C12" s="69" t="s">
        <v>900</v>
      </c>
      <c r="D12" s="29"/>
      <c r="E12" s="33" t="s">
        <v>901</v>
      </c>
      <c r="F12" s="29"/>
      <c r="G12" s="29"/>
      <c r="H12" s="33" t="s">
        <v>902</v>
      </c>
      <c r="I12" s="34"/>
      <c r="J12" s="29"/>
      <c r="K12" s="35"/>
      <c r="L12" s="35"/>
      <c r="M12" s="35"/>
      <c r="N12" s="31"/>
      <c r="O12" s="25"/>
    </row>
    <row r="13" spans="1:17" x14ac:dyDescent="0.35">
      <c r="A13" s="19"/>
      <c r="B13" s="36"/>
      <c r="C13" s="37" t="s">
        <v>808</v>
      </c>
      <c r="D13" s="29"/>
      <c r="E13" s="37" t="s">
        <v>903</v>
      </c>
      <c r="F13" s="29"/>
      <c r="G13" s="29"/>
      <c r="H13" s="37" t="s">
        <v>904</v>
      </c>
      <c r="I13" s="34"/>
      <c r="J13" s="29"/>
      <c r="K13" s="35"/>
      <c r="L13" s="35"/>
      <c r="M13" s="35"/>
      <c r="N13" s="31"/>
      <c r="O13" s="25"/>
    </row>
    <row r="14" spans="1:17" x14ac:dyDescent="0.35">
      <c r="A14" s="19"/>
      <c r="B14" s="29"/>
      <c r="C14" s="38" t="str">
        <f>IFERROR(IF($C$79="x","",IF($C$78="x","Se länk",VLOOKUP($B$7,'Miljövärden för publ företag'!$C$4:$G$600,MATCH("Total primärenergi-faktor",'Miljövärden för publ företag'!$C$4:$G$4,0),FALSE))),"")</f>
        <v/>
      </c>
      <c r="D14" s="35"/>
      <c r="E14" s="192" t="str">
        <f>IFERROR(IF($C$79="x","",IF($C$78="x","Se länk",CONCATENATE(ROUND(VLOOKUP($B$7,'Miljövärden för publ företag'!$C$4:$G$600,MATCH("Total CO2 förbränning [g/kWh]",'Miljövärden för publ företag'!$C$4:$G$4,0),FALSE),1)," g CO2 ekv/kWh"))),"")</f>
        <v/>
      </c>
      <c r="F14" s="192"/>
      <c r="G14" s="29"/>
      <c r="H14" s="193" t="str">
        <f>'Underlag till diagram'!J89</f>
        <v/>
      </c>
      <c r="I14" s="193"/>
      <c r="J14" s="29"/>
      <c r="K14" s="35"/>
      <c r="L14" s="35"/>
      <c r="M14" s="35"/>
      <c r="N14" s="31"/>
      <c r="O14" s="25"/>
    </row>
    <row r="15" spans="1:17" x14ac:dyDescent="0.35">
      <c r="A15" s="19"/>
      <c r="B15" s="29"/>
      <c r="C15" s="39"/>
      <c r="D15" s="35"/>
      <c r="E15" s="39"/>
      <c r="F15" s="29"/>
      <c r="G15" s="29"/>
      <c r="H15" s="39"/>
      <c r="I15" s="39"/>
      <c r="J15" s="29"/>
      <c r="K15" s="39"/>
      <c r="L15" s="39"/>
      <c r="M15" s="40"/>
      <c r="N15" s="31"/>
      <c r="O15" s="25"/>
    </row>
    <row r="16" spans="1:17" x14ac:dyDescent="0.35">
      <c r="A16" s="19"/>
      <c r="B16" s="29"/>
      <c r="C16" s="39"/>
      <c r="D16" s="35"/>
      <c r="E16" s="37" t="s">
        <v>905</v>
      </c>
      <c r="F16" s="29"/>
      <c r="G16" s="29"/>
      <c r="H16" s="39"/>
      <c r="I16" s="39"/>
      <c r="J16" s="29"/>
      <c r="K16" s="39"/>
      <c r="L16" s="39"/>
      <c r="M16" s="40"/>
      <c r="N16" s="31"/>
      <c r="O16" s="25"/>
    </row>
    <row r="17" spans="1:16" x14ac:dyDescent="0.35">
      <c r="A17" s="19"/>
      <c r="B17" s="29"/>
      <c r="C17" s="29"/>
      <c r="D17" s="29"/>
      <c r="E17" s="192" t="str">
        <f>IFERROR(IF($C$79="x","",IF($C$78="x","Se länk",CONCATENATE(ROUND(VLOOKUP($B$7,'Miljövärden för publ företag'!$C$4:$G$600,MATCH("Total CO2 transport och prod. av bränslen [g/kWh]",'Miljövärden för publ företag'!$C$4:$G$4,0),FALSE),1)," g CO2 ekv/kWh"))),"")</f>
        <v/>
      </c>
      <c r="F17" s="192"/>
      <c r="G17" s="29"/>
      <c r="H17" s="29"/>
      <c r="I17" s="29"/>
      <c r="J17" s="29"/>
      <c r="K17" s="29"/>
      <c r="L17" s="29"/>
      <c r="M17" s="29"/>
      <c r="N17" s="31"/>
      <c r="O17" s="25"/>
    </row>
    <row r="18" spans="1:16" ht="7.5" customHeight="1" x14ac:dyDescent="0.35">
      <c r="A18" s="19"/>
      <c r="B18" s="29"/>
      <c r="C18" s="41" t="s">
        <v>781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1"/>
      <c r="O18" s="25"/>
    </row>
    <row r="19" spans="1:16" x14ac:dyDescent="0.35">
      <c r="A19" s="19"/>
      <c r="B19" s="29"/>
      <c r="C19" s="42" t="str">
        <f>IFERROR(IF($G$24="0 GWh","",IF($G$24="","",P19)),"")</f>
        <v/>
      </c>
      <c r="D19" s="29"/>
      <c r="E19" s="29"/>
      <c r="F19" s="39"/>
      <c r="G19" s="37"/>
      <c r="H19" s="29"/>
      <c r="I19" s="29"/>
      <c r="J19" s="29"/>
      <c r="K19" s="29"/>
      <c r="L19" s="29"/>
      <c r="M19" s="29"/>
      <c r="N19" s="29"/>
      <c r="O19" s="25"/>
      <c r="P19" s="43" t="s">
        <v>906</v>
      </c>
    </row>
    <row r="20" spans="1:16" x14ac:dyDescent="0.35">
      <c r="A20" s="19"/>
      <c r="B20" s="29"/>
      <c r="C20" s="42" t="str">
        <f>'Underlag till diagram'!X47</f>
        <v/>
      </c>
      <c r="D20" s="29"/>
      <c r="E20" s="29"/>
      <c r="F20" s="39"/>
      <c r="G20" s="37"/>
      <c r="H20" s="29"/>
      <c r="I20" s="29"/>
      <c r="J20" s="29"/>
      <c r="K20" s="29"/>
      <c r="L20" s="29"/>
      <c r="M20" s="29"/>
      <c r="N20" s="29"/>
      <c r="O20" s="25"/>
      <c r="P20" s="43" t="s">
        <v>907</v>
      </c>
    </row>
    <row r="21" spans="1:16" ht="8.25" customHeight="1" x14ac:dyDescent="0.35">
      <c r="A21" s="19"/>
      <c r="B21" s="29"/>
      <c r="C21" s="29"/>
      <c r="D21" s="29"/>
      <c r="E21" s="29"/>
      <c r="F21" s="39"/>
      <c r="G21" s="40"/>
      <c r="H21" s="29"/>
      <c r="I21" s="29"/>
      <c r="J21" s="29"/>
      <c r="K21" s="29"/>
      <c r="L21" s="29"/>
      <c r="M21" s="29"/>
      <c r="N21" s="29"/>
      <c r="O21" s="25"/>
    </row>
    <row r="22" spans="1:16" x14ac:dyDescent="0.35">
      <c r="A22" s="19"/>
      <c r="B22" s="29"/>
      <c r="C22" s="194" t="s">
        <v>908</v>
      </c>
      <c r="D22" s="194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5"/>
    </row>
    <row r="23" spans="1:16" x14ac:dyDescent="0.35">
      <c r="A23" s="19"/>
      <c r="B23" s="29"/>
      <c r="C23" s="194" t="s">
        <v>909</v>
      </c>
      <c r="D23" s="194"/>
      <c r="E23" s="29"/>
      <c r="F23" s="29"/>
      <c r="G23" s="44" t="str">
        <f>IFERROR(IF($C$79="x","",IF($C$78="x","Se länk",CONCATENATE(ROUND(VLOOKUP($B$7,Totalt!$B$1:$BP$571,MATCH("Leveranser:",Totalt!$B$1:$BP$1,0),FALSE),IF(VLOOKUP($B$7,Totalt!$B$1:$BP$571,MATCH("Leveranser:",Totalt!$B$1:$BP$1,0),FALSE)&lt;100,1,0))," GWh"))),"")</f>
        <v/>
      </c>
      <c r="H23" s="37"/>
      <c r="I23" s="29"/>
      <c r="J23" s="29"/>
      <c r="K23" s="29"/>
      <c r="L23" s="29"/>
      <c r="M23" s="29"/>
      <c r="N23" s="29"/>
      <c r="O23" s="25"/>
    </row>
    <row r="24" spans="1:16" x14ac:dyDescent="0.35">
      <c r="A24" s="19"/>
      <c r="B24" s="29"/>
      <c r="C24" s="37" t="s">
        <v>910</v>
      </c>
      <c r="D24" s="45"/>
      <c r="E24" s="29"/>
      <c r="F24" s="29"/>
      <c r="G24" s="44" t="str">
        <f>IFERROR(IF($C$79="x","",IF($C$78="x","",
IF(VLOOKUP($B$7,Underlagsinformation!$B$1:$L$600,MATCH("Såld prod.spec värme:",Underlagsinformation!$B$1:$L$1,0),FALSE)&lt;&gt;"",
CONCATENATE(ROUND(VLOOKUP($B$7,Underlagsinformation!$B$1:$L$600,MATCH("Såld prod.spec värme:",Underlagsinformation!$B$1:$L$1,0),FALSE),0)," GWh"),""))),"")</f>
        <v/>
      </c>
      <c r="H24" s="37"/>
      <c r="I24" s="29"/>
      <c r="J24" s="29"/>
      <c r="K24" s="29"/>
      <c r="L24" s="29"/>
      <c r="M24" s="29"/>
      <c r="N24" s="29"/>
      <c r="O24" s="25"/>
    </row>
    <row r="25" spans="1:16" x14ac:dyDescent="0.35">
      <c r="A25" s="19"/>
      <c r="B25" s="29"/>
      <c r="C25" s="46"/>
      <c r="D25" s="46"/>
      <c r="E25" s="29"/>
      <c r="F25" s="29"/>
      <c r="G25" s="47"/>
      <c r="H25" s="37"/>
      <c r="I25" s="35"/>
      <c r="J25" s="35"/>
      <c r="K25" s="29"/>
      <c r="L25" s="29"/>
      <c r="M25" s="29"/>
      <c r="N25" s="29"/>
      <c r="O25" s="25"/>
    </row>
    <row r="26" spans="1:16" x14ac:dyDescent="0.35">
      <c r="A26" s="19"/>
      <c r="B26" s="29"/>
      <c r="C26" s="194" t="s">
        <v>911</v>
      </c>
      <c r="D26" s="194"/>
      <c r="E26" s="29"/>
      <c r="F26" s="29"/>
      <c r="G26" s="44" t="str">
        <f>IFERROR(IF($C$79="x","",IF($C$78="x","",
IF(VLOOKUP($B$7,Underlagsinformation!$B$1:$L$600,MATCH("Elproduktion",Underlagsinformation!$B$1:$L$1,0),FALSE)="","",
CONCATENATE(ROUND(VLOOKUP($B$7,Underlagsinformation!$B$1:$L$600,MATCH("Elproduktion",Underlagsinformation!$B$1:$L$1,0),FALSE),1)," GWh")))),"")</f>
        <v/>
      </c>
      <c r="H26" s="37"/>
      <c r="I26" s="35"/>
      <c r="J26" s="35"/>
      <c r="K26" s="29"/>
      <c r="L26" s="29"/>
      <c r="M26" s="29"/>
      <c r="N26" s="29"/>
      <c r="O26" s="25"/>
    </row>
    <row r="27" spans="1:16" x14ac:dyDescent="0.35">
      <c r="A27" s="19"/>
      <c r="B27" s="29"/>
      <c r="C27" s="37" t="s">
        <v>912</v>
      </c>
      <c r="D27" s="48"/>
      <c r="E27" s="49"/>
      <c r="F27" s="49"/>
      <c r="G27" s="50" t="str">
        <f>IFERROR(IF($C$79="x","",IF($C$78="x","",
IF(VLOOKUP($B$7,Underlagsinformation!$B$1:$O$501,MATCH("Andel av bränsle i kvv som allokerats till värme, exklusive rökgaskondensering och hjälpel",Underlagsinformation!$B$1:$Q$1,0),FALSE)="","",
(ROUND(VLOOKUP($B$7,Underlagsinformation!$B$1:$O$600,MATCH("Andel av bränsle i kvv som allokerats till värme, exklusive rökgaskondensering och hjälpel",Underlagsinformation!$B$1:$Q$1,0),FALSE),2))))),"")</f>
        <v/>
      </c>
      <c r="H27" s="37"/>
      <c r="I27" s="29"/>
      <c r="J27" s="29"/>
      <c r="K27" s="29"/>
      <c r="L27" s="51"/>
      <c r="M27" s="51"/>
      <c r="N27" s="29"/>
      <c r="O27" s="25"/>
    </row>
    <row r="28" spans="1:16" x14ac:dyDescent="0.35">
      <c r="A28" s="19"/>
      <c r="B28" s="29"/>
      <c r="C28" s="37"/>
      <c r="D28" s="48"/>
      <c r="E28" s="49"/>
      <c r="F28" s="49"/>
      <c r="G28" s="39"/>
      <c r="H28" s="37"/>
      <c r="I28" s="29"/>
      <c r="J28" s="29"/>
      <c r="K28" s="29"/>
      <c r="L28" s="51"/>
      <c r="M28" s="51"/>
      <c r="N28" s="29"/>
      <c r="O28" s="25"/>
    </row>
    <row r="29" spans="1:16" x14ac:dyDescent="0.35">
      <c r="A29" s="19"/>
      <c r="B29" s="29"/>
      <c r="C29" s="33" t="s">
        <v>913</v>
      </c>
      <c r="D29" s="37"/>
      <c r="E29" s="29"/>
      <c r="F29" s="29"/>
      <c r="G29" s="44" t="str">
        <f>IFERROR(IF($C$79="x","",IF($C$78="x","Se länk",CONCATENATE(ROUND(VLOOKUP($B$7,Totalt!$B$1:$BV$571,MATCH("Totalt tillförd energi:",Totalt!$B$1:$BZ$1,0),FALSE),IF(VLOOKUP($B$7,Totalt!$B$1:$BV$571,MATCH("Totalt tillförd energi:",Totalt!$B$1:$BZ$1,0),FALSE)&lt;100,1,0))," GWh"))),"")</f>
        <v/>
      </c>
      <c r="H29" s="37"/>
      <c r="I29" s="29"/>
      <c r="J29" s="29"/>
      <c r="K29" s="29"/>
      <c r="L29" s="29"/>
      <c r="M29" s="29"/>
      <c r="N29" s="29"/>
      <c r="O29" s="25"/>
    </row>
    <row r="30" spans="1:16" x14ac:dyDescent="0.35">
      <c r="A30" s="19"/>
      <c r="B30" s="29"/>
      <c r="C30" s="46" t="s">
        <v>914</v>
      </c>
      <c r="D30" s="52"/>
      <c r="E30" s="29"/>
      <c r="F30" s="29"/>
      <c r="G30" s="44" t="str">
        <f>IFERROR(IF($C$79="x","",IF($C$78="x","",
CONCATENATE(ROUND(VLOOKUP($B$7,Totalt!$B$1:$BV$571,MATCH("Total el",Totalt!$B$1:$BZ$1,0),FALSE),0)," GWh"))),"")</f>
        <v/>
      </c>
      <c r="H30" s="37"/>
      <c r="I30" s="29"/>
      <c r="J30" s="29"/>
      <c r="K30" s="29"/>
      <c r="L30" s="29"/>
      <c r="M30" s="29"/>
      <c r="N30" s="29"/>
      <c r="O30" s="25"/>
    </row>
    <row r="31" spans="1:16" x14ac:dyDescent="0.35">
      <c r="A31" s="19"/>
      <c r="B31" s="29"/>
      <c r="C31" s="29"/>
      <c r="D31" s="52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5"/>
    </row>
    <row r="32" spans="1:16" x14ac:dyDescent="0.35">
      <c r="A32" s="19"/>
      <c r="B32" s="29"/>
      <c r="C32" s="37" t="s">
        <v>915</v>
      </c>
      <c r="D32" s="45"/>
      <c r="E32" s="29"/>
      <c r="F32" s="37"/>
      <c r="G32" s="195" t="str">
        <f>IFERROR(IF($C$79="x","",IF($C$78="x","",'Underlag till diagram'!$B$17)),"")</f>
        <v/>
      </c>
      <c r="H32" s="195"/>
      <c r="I32" s="195"/>
      <c r="J32" s="195"/>
      <c r="K32" s="195"/>
      <c r="L32" s="29"/>
      <c r="M32" s="29"/>
      <c r="N32" s="29"/>
      <c r="O32" s="25"/>
    </row>
    <row r="33" spans="1:15" ht="3" customHeight="1" x14ac:dyDescent="0.35">
      <c r="A33" s="19"/>
      <c r="B33" s="29"/>
      <c r="C33" s="29"/>
      <c r="D33" s="45"/>
      <c r="E33" s="29"/>
      <c r="F33" s="37"/>
      <c r="G33" s="53"/>
      <c r="H33" s="37"/>
      <c r="I33" s="37"/>
      <c r="J33" s="37"/>
      <c r="K33" s="37"/>
      <c r="L33" s="29"/>
      <c r="M33" s="29"/>
      <c r="N33" s="29"/>
      <c r="O33" s="25"/>
    </row>
    <row r="34" spans="1:15" ht="16" x14ac:dyDescent="0.4">
      <c r="A34" s="19"/>
      <c r="B34" s="29"/>
      <c r="C34" s="37" t="s">
        <v>916</v>
      </c>
      <c r="D34" s="45"/>
      <c r="E34" s="29"/>
      <c r="F34" s="37"/>
      <c r="G34" s="44" t="str">
        <f>IFERROR(IF($C$79="x","",IF($C$78="x","",
CONCATENATE(ROUND(VLOOKUP($B$7,Miljö!$B$1:$H$600,MATCH("Koldioxidekvivalenter energiomvandling (g/kwh)",Miljö!$B$1:$H$1,0),FALSE),1)," g CO2 ekv/kWh"))),"")</f>
        <v/>
      </c>
      <c r="H34" s="37"/>
      <c r="I34" s="37"/>
      <c r="J34" s="37"/>
      <c r="K34" s="37"/>
      <c r="L34" s="29"/>
      <c r="M34" s="29"/>
      <c r="N34" s="29"/>
      <c r="O34" s="25"/>
    </row>
    <row r="35" spans="1:15" x14ac:dyDescent="0.35">
      <c r="A35" s="19"/>
      <c r="B35" s="29"/>
      <c r="C35" s="37" t="s">
        <v>917</v>
      </c>
      <c r="D35" s="45"/>
      <c r="E35" s="29"/>
      <c r="F35" s="37"/>
      <c r="G35" s="50" t="str">
        <f>IFERROR(IF($C$79="x","",IF($C$78="x","",ROUND(VLOOKUP($B$7,Miljö!$B$1:$H$600,MATCH("Fossilandel för ursprungspecificerad el ()",Miljö!$B$1:$H$1,0),FALSE),2))),"")</f>
        <v/>
      </c>
      <c r="H35" s="37"/>
      <c r="I35" s="37"/>
      <c r="J35" s="37"/>
      <c r="K35" s="37"/>
      <c r="L35" s="29"/>
      <c r="M35" s="29"/>
      <c r="N35" s="29"/>
      <c r="O35" s="25"/>
    </row>
    <row r="36" spans="1:15" x14ac:dyDescent="0.35">
      <c r="A36" s="19"/>
      <c r="B36" s="29"/>
      <c r="C36" s="37" t="s">
        <v>918</v>
      </c>
      <c r="D36" s="45"/>
      <c r="E36" s="29"/>
      <c r="F36" s="37"/>
      <c r="G36" s="54" t="str">
        <f>IFERROR(IF($C$79="x","",IF($C$78="x","",ROUND(VLOOKUP($B$7,Miljö!$B$1:$H$600,MATCH("Primärenergifaktor ()",Miljö!$B$1:$H$1,0),FALSE),2))),"")</f>
        <v/>
      </c>
      <c r="H36" s="37"/>
      <c r="I36" s="37"/>
      <c r="J36" s="37"/>
      <c r="K36" s="37"/>
      <c r="L36" s="29"/>
      <c r="M36" s="29"/>
      <c r="N36" s="29"/>
      <c r="O36" s="25"/>
    </row>
    <row r="37" spans="1:15" x14ac:dyDescent="0.35">
      <c r="A37" s="19"/>
      <c r="B37" s="29"/>
      <c r="C37" s="29"/>
      <c r="D37" s="29"/>
      <c r="E37" s="29"/>
      <c r="F37" s="37"/>
      <c r="G37" s="37"/>
      <c r="H37" s="37"/>
      <c r="I37" s="37"/>
      <c r="J37" s="37"/>
      <c r="K37" s="37"/>
      <c r="L37" s="29"/>
      <c r="M37" s="29"/>
      <c r="N37" s="29"/>
      <c r="O37" s="25"/>
    </row>
    <row r="38" spans="1:15" x14ac:dyDescent="0.35">
      <c r="A38" s="19"/>
      <c r="B38" s="29"/>
      <c r="C38" s="46" t="s">
        <v>919</v>
      </c>
      <c r="D38" s="29"/>
      <c r="E38" s="29"/>
      <c r="F38" s="29"/>
      <c r="G38" s="196" t="str">
        <f>IFERROR(IF($C$79="x","",IF($C$78="x","",VLOOKUP($B$7,Underlagsinformation!$B$1:$K$600,MATCH("Allokeringsmetod vid kraftvärme",Underlagsinformation!$B$1:$L$1,0),FALSE))),"")</f>
        <v/>
      </c>
      <c r="H38" s="197"/>
      <c r="I38" s="197"/>
      <c r="J38" s="197"/>
      <c r="K38" s="197"/>
      <c r="L38" s="197"/>
      <c r="M38" s="29"/>
      <c r="N38" s="29"/>
      <c r="O38" s="26"/>
    </row>
    <row r="39" spans="1:15" ht="32.25" customHeight="1" x14ac:dyDescent="0.35">
      <c r="A39" s="19"/>
      <c r="B39" s="29"/>
      <c r="C39" s="37" t="s">
        <v>920</v>
      </c>
      <c r="D39" s="55"/>
      <c r="E39" s="55"/>
      <c r="F39" s="29"/>
      <c r="G39" s="198" t="str">
        <f>IFERROR(IF($C$79="x","",IF($C$78="x",VLOOKUP($B$7,Underlagsinformation!$B$1:$K$487,2,FALSE),"För mer information, kontakta företaget")),"")</f>
        <v/>
      </c>
      <c r="H39" s="198"/>
      <c r="I39" s="198"/>
      <c r="J39" s="198"/>
      <c r="K39" s="198"/>
      <c r="L39" s="198"/>
      <c r="M39" s="29"/>
      <c r="N39" s="29"/>
      <c r="O39" s="26"/>
    </row>
    <row r="40" spans="1:15" x14ac:dyDescent="0.35">
      <c r="A40" s="19"/>
      <c r="B40" s="29"/>
      <c r="C40" s="29"/>
      <c r="D40" s="55"/>
      <c r="E40" s="55"/>
      <c r="F40" s="29"/>
      <c r="G40" s="56"/>
      <c r="H40" s="56"/>
      <c r="I40" s="56"/>
      <c r="J40" s="56"/>
      <c r="K40" s="56"/>
      <c r="L40" s="56"/>
      <c r="M40" s="29"/>
      <c r="N40" s="29"/>
      <c r="O40" s="26"/>
    </row>
    <row r="41" spans="1:15" x14ac:dyDescent="0.35">
      <c r="A41" s="1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57"/>
      <c r="N41" s="29"/>
      <c r="O41" s="25"/>
    </row>
    <row r="42" spans="1:15" ht="20" x14ac:dyDescent="0.4">
      <c r="A42" s="19"/>
      <c r="B42" s="29"/>
      <c r="C42" s="34"/>
      <c r="D42" s="29"/>
      <c r="E42" s="58"/>
      <c r="F42" s="29"/>
      <c r="G42" s="29"/>
      <c r="H42" s="29"/>
      <c r="I42" s="29"/>
      <c r="J42" s="29"/>
      <c r="K42" s="29"/>
      <c r="L42" s="29"/>
      <c r="M42" s="57"/>
      <c r="N42" s="29"/>
      <c r="O42" s="25"/>
    </row>
    <row r="43" spans="1:15" x14ac:dyDescent="0.35">
      <c r="A43" s="1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5"/>
    </row>
    <row r="44" spans="1:15" ht="15.5" x14ac:dyDescent="0.35">
      <c r="A44" s="19"/>
      <c r="B44" s="29"/>
      <c r="C44" s="59"/>
      <c r="D44" s="59"/>
      <c r="E44" s="59"/>
      <c r="F44" s="59"/>
      <c r="G44" s="59"/>
      <c r="H44" s="29"/>
      <c r="I44" s="29"/>
      <c r="J44" s="29"/>
      <c r="K44" s="60"/>
      <c r="L44" s="29"/>
      <c r="M44" s="29"/>
      <c r="N44" s="29"/>
      <c r="O44" s="25"/>
    </row>
    <row r="45" spans="1:15" x14ac:dyDescent="0.35">
      <c r="A45" s="19"/>
      <c r="B45" s="29"/>
      <c r="C45" s="59"/>
      <c r="D45" s="59"/>
      <c r="E45" s="59"/>
      <c r="F45" s="59"/>
      <c r="G45" s="59"/>
      <c r="H45" s="29"/>
      <c r="I45" s="29"/>
      <c r="J45" s="33" t="s">
        <v>921</v>
      </c>
      <c r="K45" s="33"/>
      <c r="L45" s="33"/>
      <c r="M45" s="29"/>
      <c r="N45" s="61"/>
      <c r="O45" s="25"/>
    </row>
    <row r="46" spans="1:15" ht="15.5" x14ac:dyDescent="0.35">
      <c r="A46" s="19"/>
      <c r="B46" s="29"/>
      <c r="C46" s="59"/>
      <c r="D46" s="59"/>
      <c r="E46" s="59"/>
      <c r="F46" s="59"/>
      <c r="G46" s="59"/>
      <c r="H46" s="29"/>
      <c r="I46" s="29"/>
      <c r="J46" s="29"/>
      <c r="K46" s="60"/>
      <c r="L46" s="29"/>
      <c r="M46" s="29"/>
      <c r="N46" s="61"/>
    </row>
    <row r="47" spans="1:15" ht="30" customHeight="1" x14ac:dyDescent="0.35">
      <c r="A47" s="19"/>
      <c r="B47" s="29"/>
      <c r="C47" s="59"/>
      <c r="D47" s="59"/>
      <c r="E47" s="59"/>
      <c r="F47" s="59"/>
      <c r="G47" s="59"/>
      <c r="H47" s="29"/>
      <c r="I47" s="29"/>
      <c r="J47" s="185" t="str">
        <f>'Underlag till diagram'!X46</f>
        <v>Återvunnen energi:</v>
      </c>
      <c r="K47" s="185"/>
      <c r="L47" s="185"/>
      <c r="M47" s="62" t="str">
        <f>'Underlag till diagram'!Y46</f>
        <v>ja</v>
      </c>
      <c r="N47" s="63" t="str">
        <f>'Underlag till diagram'!AA46</f>
        <v/>
      </c>
    </row>
    <row r="48" spans="1:15" ht="30" customHeight="1" x14ac:dyDescent="0.35">
      <c r="A48" s="19"/>
      <c r="B48" s="29"/>
      <c r="C48" s="59"/>
      <c r="D48" s="59"/>
      <c r="E48" s="59"/>
      <c r="F48" s="59"/>
      <c r="G48" s="59"/>
      <c r="H48" s="29"/>
      <c r="I48" s="29"/>
      <c r="J48" s="185" t="str">
        <f>'Underlag till diagram'!X47</f>
        <v/>
      </c>
      <c r="K48" s="185"/>
      <c r="L48" s="185"/>
      <c r="M48" s="62" t="str">
        <f>'Underlag till diagram'!AA47</f>
        <v/>
      </c>
      <c r="N48" s="63" t="str">
        <f>'Underlag till diagram'!AA47</f>
        <v/>
      </c>
    </row>
    <row r="49" spans="1:14" ht="30" customHeight="1" x14ac:dyDescent="0.35">
      <c r="A49" s="19"/>
      <c r="B49" s="29"/>
      <c r="C49" s="59"/>
      <c r="D49" s="59"/>
      <c r="E49" s="59"/>
      <c r="F49" s="59"/>
      <c r="G49" s="59"/>
      <c r="H49" s="29"/>
      <c r="I49" s="29"/>
      <c r="J49" s="185" t="str">
        <f>'Underlag till diagram'!X48</f>
        <v/>
      </c>
      <c r="K49" s="185"/>
      <c r="L49" s="185"/>
      <c r="M49" s="62" t="str">
        <f>'Underlag till diagram'!AA48</f>
        <v/>
      </c>
      <c r="N49" s="63" t="str">
        <f>'Underlag till diagram'!AA48</f>
        <v/>
      </c>
    </row>
    <row r="50" spans="1:14" ht="30" customHeight="1" x14ac:dyDescent="0.35">
      <c r="A50" s="19"/>
      <c r="B50" s="29"/>
      <c r="C50" s="59"/>
      <c r="D50" s="59"/>
      <c r="E50" s="59"/>
      <c r="F50" s="59"/>
      <c r="G50" s="59"/>
      <c r="H50" s="29"/>
      <c r="I50" s="29"/>
      <c r="J50" s="185" t="str">
        <f>'Underlag till diagram'!X49</f>
        <v/>
      </c>
      <c r="K50" s="185"/>
      <c r="L50" s="185"/>
      <c r="M50" s="62" t="str">
        <f>'Underlag till diagram'!AA49</f>
        <v/>
      </c>
      <c r="N50" s="63" t="str">
        <f>'Underlag till diagram'!AA49</f>
        <v/>
      </c>
    </row>
    <row r="51" spans="1:14" ht="30" customHeight="1" x14ac:dyDescent="0.35">
      <c r="A51" s="19"/>
      <c r="B51" s="29"/>
      <c r="C51" s="59"/>
      <c r="D51" s="59"/>
      <c r="E51" s="59"/>
      <c r="F51" s="59"/>
      <c r="G51" s="59"/>
      <c r="H51" s="29"/>
      <c r="I51" s="29"/>
      <c r="J51" s="185" t="str">
        <f>'Underlag till diagram'!X50</f>
        <v/>
      </c>
      <c r="K51" s="185"/>
      <c r="L51" s="185"/>
      <c r="M51" s="62" t="str">
        <f>'Underlag till diagram'!AA50</f>
        <v/>
      </c>
      <c r="N51" s="63" t="str">
        <f>'Underlag till diagram'!AA50</f>
        <v/>
      </c>
    </row>
    <row r="52" spans="1:14" ht="30" customHeight="1" x14ac:dyDescent="0.35">
      <c r="A52" s="19"/>
      <c r="B52" s="29"/>
      <c r="C52" s="59"/>
      <c r="D52" s="59"/>
      <c r="E52" s="59"/>
      <c r="F52" s="59"/>
      <c r="G52" s="59"/>
      <c r="H52" s="29"/>
      <c r="I52" s="29"/>
      <c r="J52" s="185" t="str">
        <f>'Underlag till diagram'!X51</f>
        <v/>
      </c>
      <c r="K52" s="185"/>
      <c r="L52" s="185"/>
      <c r="M52" s="62" t="str">
        <f>'Underlag till diagram'!AA51</f>
        <v/>
      </c>
      <c r="N52" s="63" t="str">
        <f>'Underlag till diagram'!AA51</f>
        <v/>
      </c>
    </row>
    <row r="53" spans="1:14" ht="30" customHeight="1" x14ac:dyDescent="0.35">
      <c r="A53" s="19"/>
      <c r="B53" s="29"/>
      <c r="C53" s="59"/>
      <c r="D53" s="59"/>
      <c r="E53" s="59"/>
      <c r="F53" s="59"/>
      <c r="G53" s="59"/>
      <c r="H53" s="29"/>
      <c r="I53" s="29"/>
      <c r="J53" s="185" t="str">
        <f>'Underlag till diagram'!X52</f>
        <v/>
      </c>
      <c r="K53" s="185"/>
      <c r="L53" s="185"/>
      <c r="M53" s="64" t="str">
        <f>'Underlag till diagram'!AA52</f>
        <v/>
      </c>
      <c r="N53" s="63" t="str">
        <f>'Underlag till diagram'!AA52</f>
        <v/>
      </c>
    </row>
    <row r="54" spans="1:14" ht="30" customHeight="1" x14ac:dyDescent="0.35">
      <c r="A54" s="19"/>
      <c r="B54" s="29"/>
      <c r="C54" s="59"/>
      <c r="D54" s="59"/>
      <c r="E54" s="59"/>
      <c r="F54" s="59"/>
      <c r="G54" s="59"/>
      <c r="H54" s="29"/>
      <c r="I54" s="29"/>
      <c r="J54" s="185" t="str">
        <f>'Underlag till diagram'!X53</f>
        <v/>
      </c>
      <c r="K54" s="185"/>
      <c r="L54" s="185"/>
      <c r="M54" s="62" t="str">
        <f>'Underlag till diagram'!AA53</f>
        <v/>
      </c>
      <c r="N54" s="63" t="str">
        <f>'Underlag till diagram'!AA53</f>
        <v/>
      </c>
    </row>
    <row r="55" spans="1:14" ht="30" customHeight="1" x14ac:dyDescent="0.35">
      <c r="A55" s="19"/>
      <c r="B55" s="29"/>
      <c r="C55" s="59"/>
      <c r="D55" s="59"/>
      <c r="E55" s="59"/>
      <c r="F55" s="59"/>
      <c r="G55" s="59"/>
      <c r="H55" s="29"/>
      <c r="I55" s="29"/>
      <c r="J55" s="185" t="str">
        <f>'Underlag till diagram'!X54</f>
        <v/>
      </c>
      <c r="K55" s="185"/>
      <c r="L55" s="185"/>
      <c r="M55" s="62" t="str">
        <f>'Underlag till diagram'!AA54</f>
        <v/>
      </c>
      <c r="N55" s="63" t="str">
        <f>'Underlag till diagram'!AA54</f>
        <v/>
      </c>
    </row>
    <row r="56" spans="1:14" ht="30" customHeight="1" x14ac:dyDescent="0.35">
      <c r="A56" s="19"/>
      <c r="B56" s="29"/>
      <c r="C56" s="59"/>
      <c r="D56" s="59"/>
      <c r="E56" s="59"/>
      <c r="F56" s="59"/>
      <c r="G56" s="59"/>
      <c r="H56" s="29"/>
      <c r="I56" s="29"/>
      <c r="J56" s="185" t="str">
        <f>'Underlag till diagram'!X55</f>
        <v/>
      </c>
      <c r="K56" s="185"/>
      <c r="L56" s="185"/>
      <c r="M56" s="62" t="str">
        <f>'Underlag till diagram'!AA55</f>
        <v/>
      </c>
      <c r="N56" s="63" t="str">
        <f>'Underlag till diagram'!AA55</f>
        <v/>
      </c>
    </row>
    <row r="57" spans="1:14" ht="30" customHeight="1" x14ac:dyDescent="0.35">
      <c r="A57" s="19"/>
      <c r="B57" s="29"/>
      <c r="C57" s="59"/>
      <c r="D57" s="59"/>
      <c r="E57" s="59"/>
      <c r="F57" s="59"/>
      <c r="G57" s="59"/>
      <c r="H57" s="29"/>
      <c r="I57" s="29"/>
      <c r="J57" s="185" t="str">
        <f>'Underlag till diagram'!X56</f>
        <v/>
      </c>
      <c r="K57" s="185"/>
      <c r="L57" s="185"/>
      <c r="M57" s="62" t="str">
        <f>'Underlag till diagram'!AA56</f>
        <v/>
      </c>
      <c r="N57" s="63" t="str">
        <f>'Underlag till diagram'!AA56</f>
        <v/>
      </c>
    </row>
    <row r="58" spans="1:14" ht="30" customHeight="1" x14ac:dyDescent="0.35">
      <c r="A58" s="19"/>
      <c r="B58" s="29"/>
      <c r="C58" s="59"/>
      <c r="D58" s="59"/>
      <c r="E58" s="59"/>
      <c r="F58" s="59"/>
      <c r="G58" s="59"/>
      <c r="H58" s="29"/>
      <c r="I58" s="29"/>
      <c r="J58" s="185" t="str">
        <f>'Underlag till diagram'!X57</f>
        <v/>
      </c>
      <c r="K58" s="185"/>
      <c r="L58" s="185"/>
      <c r="M58" s="62" t="str">
        <f>'Underlag till diagram'!AA57</f>
        <v/>
      </c>
      <c r="N58" s="63" t="str">
        <f>'Underlag till diagram'!AA57</f>
        <v/>
      </c>
    </row>
    <row r="59" spans="1:14" ht="30" customHeight="1" x14ac:dyDescent="0.35">
      <c r="A59" s="19"/>
      <c r="B59" s="29"/>
      <c r="C59" s="59"/>
      <c r="D59" s="59"/>
      <c r="E59" s="59"/>
      <c r="F59" s="59"/>
      <c r="G59" s="59"/>
      <c r="H59" s="29"/>
      <c r="I59" s="29"/>
      <c r="J59" s="185" t="str">
        <f>'Underlag till diagram'!X58</f>
        <v/>
      </c>
      <c r="K59" s="185"/>
      <c r="L59" s="185"/>
      <c r="M59" s="62" t="str">
        <f>'Underlag till diagram'!AA58</f>
        <v/>
      </c>
      <c r="N59" s="63" t="str">
        <f>'Underlag till diagram'!AA58</f>
        <v/>
      </c>
    </row>
    <row r="60" spans="1:14" ht="30" customHeight="1" x14ac:dyDescent="0.35">
      <c r="A60" s="19"/>
      <c r="B60" s="29"/>
      <c r="C60" s="59"/>
      <c r="D60" s="59"/>
      <c r="E60" s="59"/>
      <c r="F60" s="59"/>
      <c r="G60" s="59"/>
      <c r="H60" s="29"/>
      <c r="I60" s="29"/>
      <c r="J60" s="185" t="str">
        <f>'Underlag till diagram'!X59</f>
        <v/>
      </c>
      <c r="K60" s="185"/>
      <c r="L60" s="185"/>
      <c r="M60" s="62" t="str">
        <f>'Underlag till diagram'!AA59</f>
        <v/>
      </c>
      <c r="N60" s="63" t="str">
        <f>'Underlag till diagram'!AA59</f>
        <v/>
      </c>
    </row>
    <row r="61" spans="1:14" ht="30" customHeight="1" x14ac:dyDescent="0.35">
      <c r="A61" s="19"/>
      <c r="B61" s="29"/>
      <c r="C61" s="59"/>
      <c r="D61" s="59"/>
      <c r="E61" s="59"/>
      <c r="F61" s="59"/>
      <c r="G61" s="59"/>
      <c r="H61" s="29"/>
      <c r="I61" s="29"/>
      <c r="J61" s="185" t="str">
        <f>'Underlag till diagram'!X60</f>
        <v/>
      </c>
      <c r="K61" s="185"/>
      <c r="L61" s="185"/>
      <c r="M61" s="62" t="str">
        <f>'Underlag till diagram'!AA60</f>
        <v/>
      </c>
      <c r="N61" s="63" t="str">
        <f>'Underlag till diagram'!AA60</f>
        <v/>
      </c>
    </row>
    <row r="62" spans="1:14" ht="30" customHeight="1" x14ac:dyDescent="0.35">
      <c r="A62" s="19"/>
      <c r="B62" s="29"/>
      <c r="C62" s="59"/>
      <c r="D62" s="59"/>
      <c r="E62" s="59"/>
      <c r="F62" s="59"/>
      <c r="G62" s="59"/>
      <c r="H62" s="29"/>
      <c r="I62" s="29"/>
      <c r="J62" s="185" t="str">
        <f>'Underlag till diagram'!X61</f>
        <v/>
      </c>
      <c r="K62" s="185"/>
      <c r="L62" s="185"/>
      <c r="M62" s="62" t="str">
        <f>'Underlag till diagram'!AA61</f>
        <v/>
      </c>
      <c r="N62" s="63" t="str">
        <f>'Underlag till diagram'!AA61</f>
        <v/>
      </c>
    </row>
    <row r="63" spans="1:14" ht="30" customHeight="1" x14ac:dyDescent="0.35">
      <c r="A63" s="19"/>
      <c r="B63" s="29"/>
      <c r="C63" s="59"/>
      <c r="D63" s="59"/>
      <c r="E63" s="59"/>
      <c r="F63" s="59"/>
      <c r="G63" s="59"/>
      <c r="H63" s="29"/>
      <c r="I63" s="29"/>
      <c r="J63" s="185" t="str">
        <f>'Underlag till diagram'!X62</f>
        <v/>
      </c>
      <c r="K63" s="185"/>
      <c r="L63" s="185"/>
      <c r="M63" s="62" t="str">
        <f>'Underlag till diagram'!AA62</f>
        <v/>
      </c>
      <c r="N63" s="63" t="str">
        <f>'Underlag till diagram'!AA62</f>
        <v/>
      </c>
    </row>
    <row r="64" spans="1:14" ht="30" customHeight="1" x14ac:dyDescent="0.35">
      <c r="A64" s="19"/>
      <c r="B64" s="29"/>
      <c r="C64" s="59"/>
      <c r="D64" s="59"/>
      <c r="E64" s="59"/>
      <c r="F64" s="59"/>
      <c r="G64" s="59"/>
      <c r="H64" s="29"/>
      <c r="I64" s="29"/>
      <c r="J64" s="185" t="str">
        <f>'Underlag till diagram'!X63</f>
        <v/>
      </c>
      <c r="K64" s="185"/>
      <c r="L64" s="185"/>
      <c r="M64" s="62" t="str">
        <f>'Underlag till diagram'!AA63</f>
        <v/>
      </c>
      <c r="N64" s="63" t="str">
        <f>'Underlag till diagram'!AA63</f>
        <v/>
      </c>
    </row>
    <row r="65" spans="1:14" ht="30" customHeight="1" x14ac:dyDescent="0.35">
      <c r="A65" s="19"/>
      <c r="B65" s="29"/>
      <c r="C65" s="59"/>
      <c r="D65" s="59"/>
      <c r="E65" s="59"/>
      <c r="F65" s="59"/>
      <c r="G65" s="59"/>
      <c r="H65" s="29"/>
      <c r="I65" s="29"/>
      <c r="J65" s="185" t="str">
        <f>'Underlag till diagram'!X64</f>
        <v/>
      </c>
      <c r="K65" s="185"/>
      <c r="L65" s="185"/>
      <c r="M65" s="62" t="str">
        <f>'Underlag till diagram'!AA64</f>
        <v/>
      </c>
      <c r="N65" s="63" t="str">
        <f>'Underlag till diagram'!AA64</f>
        <v/>
      </c>
    </row>
    <row r="66" spans="1:14" ht="30" customHeight="1" x14ac:dyDescent="0.35">
      <c r="A66" s="19"/>
      <c r="B66" s="29"/>
      <c r="C66" s="59"/>
      <c r="D66" s="59"/>
      <c r="E66" s="59"/>
      <c r="F66" s="59"/>
      <c r="G66" s="59"/>
      <c r="H66" s="29"/>
      <c r="I66" s="29"/>
      <c r="J66" s="185" t="str">
        <f>'Underlag till diagram'!X65</f>
        <v/>
      </c>
      <c r="K66" s="185"/>
      <c r="L66" s="185"/>
      <c r="M66" s="62" t="str">
        <f>'Underlag till diagram'!AA65</f>
        <v/>
      </c>
      <c r="N66" s="63" t="str">
        <f>'Underlag till diagram'!AA65</f>
        <v/>
      </c>
    </row>
    <row r="67" spans="1:14" ht="30" customHeight="1" x14ac:dyDescent="0.35">
      <c r="A67" s="19"/>
      <c r="B67" s="29"/>
      <c r="C67" s="59"/>
      <c r="D67" s="59"/>
      <c r="E67" s="59"/>
      <c r="F67" s="59"/>
      <c r="G67" s="59"/>
      <c r="H67" s="29"/>
      <c r="I67" s="29"/>
      <c r="J67" s="185" t="str">
        <f>'Underlag till diagram'!X66</f>
        <v/>
      </c>
      <c r="K67" s="185"/>
      <c r="L67" s="185"/>
      <c r="M67" s="62" t="str">
        <f>'Underlag till diagram'!AA66</f>
        <v/>
      </c>
      <c r="N67" s="63" t="str">
        <f>'Underlag till diagram'!AA66</f>
        <v/>
      </c>
    </row>
    <row r="68" spans="1:14" ht="30" customHeight="1" x14ac:dyDescent="0.35">
      <c r="A68" s="19"/>
      <c r="B68" s="35"/>
      <c r="C68" s="59"/>
      <c r="D68" s="59"/>
      <c r="E68" s="59"/>
      <c r="F68" s="59"/>
      <c r="G68" s="59"/>
      <c r="H68" s="35"/>
      <c r="I68" s="35"/>
      <c r="J68" s="185" t="str">
        <f>'Underlag till diagram'!X67</f>
        <v/>
      </c>
      <c r="K68" s="185"/>
      <c r="L68" s="185"/>
      <c r="M68" s="62" t="str">
        <f>'Underlag till diagram'!AA67</f>
        <v/>
      </c>
      <c r="N68" s="63" t="str">
        <f>'Underlag till diagram'!AA67</f>
        <v/>
      </c>
    </row>
    <row r="69" spans="1:14" ht="30" customHeight="1" x14ac:dyDescent="0.35">
      <c r="A69" s="19"/>
      <c r="B69" s="35"/>
      <c r="C69" s="59"/>
      <c r="D69" s="59"/>
      <c r="E69" s="59"/>
      <c r="F69" s="59"/>
      <c r="G69" s="59"/>
      <c r="H69" s="35"/>
      <c r="I69" s="35"/>
      <c r="J69" s="185" t="str">
        <f>'Underlag till diagram'!X68</f>
        <v/>
      </c>
      <c r="K69" s="185"/>
      <c r="L69" s="185"/>
      <c r="M69" s="62" t="str">
        <f>'Underlag till diagram'!AA68</f>
        <v/>
      </c>
      <c r="N69" s="63" t="str">
        <f>'Underlag till diagram'!AA68</f>
        <v/>
      </c>
    </row>
    <row r="70" spans="1:14" ht="30" customHeight="1" x14ac:dyDescent="0.35">
      <c r="A70" s="19"/>
      <c r="B70" s="35"/>
      <c r="C70" s="59"/>
      <c r="D70" s="59"/>
      <c r="E70" s="59"/>
      <c r="F70" s="59"/>
      <c r="G70" s="59"/>
      <c r="H70" s="35"/>
      <c r="I70" s="35"/>
      <c r="J70" s="185" t="str">
        <f>'Underlag till diagram'!X69</f>
        <v/>
      </c>
      <c r="K70" s="185"/>
      <c r="L70" s="185"/>
      <c r="M70" s="62" t="str">
        <f>'Underlag till diagram'!AA69</f>
        <v/>
      </c>
      <c r="N70" s="63" t="str">
        <f>'Underlag till diagram'!AA69</f>
        <v/>
      </c>
    </row>
    <row r="71" spans="1:14" ht="30" customHeight="1" x14ac:dyDescent="0.35">
      <c r="A71" s="19"/>
      <c r="B71" s="35"/>
      <c r="C71" s="59"/>
      <c r="D71" s="59"/>
      <c r="E71" s="59"/>
      <c r="F71" s="59"/>
      <c r="G71" s="59"/>
      <c r="H71" s="35"/>
      <c r="I71" s="35"/>
      <c r="J71" s="185" t="str">
        <f>'Underlag till diagram'!X70</f>
        <v/>
      </c>
      <c r="K71" s="185"/>
      <c r="L71" s="185"/>
      <c r="M71" s="62" t="str">
        <f>'Underlag till diagram'!AA70</f>
        <v/>
      </c>
      <c r="N71" s="63" t="str">
        <f>'Underlag till diagram'!AA70</f>
        <v/>
      </c>
    </row>
    <row r="72" spans="1:14" ht="30" customHeight="1" x14ac:dyDescent="0.35">
      <c r="A72" s="19"/>
      <c r="B72" s="35"/>
      <c r="C72" s="59"/>
      <c r="D72" s="59"/>
      <c r="E72" s="59"/>
      <c r="F72" s="59"/>
      <c r="G72" s="59"/>
      <c r="H72" s="35"/>
      <c r="I72" s="35"/>
      <c r="J72" s="185" t="str">
        <f>'Underlag till diagram'!X71</f>
        <v/>
      </c>
      <c r="K72" s="185"/>
      <c r="L72" s="185"/>
      <c r="M72" s="62" t="str">
        <f>'Underlag till diagram'!AA71</f>
        <v/>
      </c>
      <c r="N72" s="63" t="str">
        <f>'Underlag till diagram'!AA71</f>
        <v/>
      </c>
    </row>
    <row r="73" spans="1:14" ht="30" customHeight="1" x14ac:dyDescent="0.35">
      <c r="B73" s="35"/>
      <c r="C73" s="59"/>
      <c r="D73" s="59"/>
      <c r="E73" s="59"/>
      <c r="F73" s="59"/>
      <c r="G73" s="59"/>
      <c r="H73" s="35"/>
      <c r="I73" s="35"/>
      <c r="J73" s="185" t="str">
        <f>'Underlag till diagram'!X72</f>
        <v/>
      </c>
      <c r="K73" s="185"/>
      <c r="L73" s="185"/>
      <c r="M73" s="62" t="str">
        <f>'Underlag till diagram'!AA72</f>
        <v/>
      </c>
      <c r="N73" s="63" t="str">
        <f>'Underlag till diagram'!AA72</f>
        <v/>
      </c>
    </row>
    <row r="74" spans="1:14" ht="30" customHeight="1" x14ac:dyDescent="0.35">
      <c r="B74" s="35"/>
      <c r="C74" s="65"/>
      <c r="D74" s="65"/>
      <c r="E74" s="59"/>
      <c r="F74" s="35"/>
      <c r="G74" s="35"/>
      <c r="H74" s="35"/>
      <c r="I74" s="35"/>
      <c r="J74" s="185" t="str">
        <f>'Underlag till diagram'!X73</f>
        <v/>
      </c>
      <c r="K74" s="185"/>
      <c r="L74" s="185"/>
      <c r="M74" s="62" t="str">
        <f>'Underlag till diagram'!AA73</f>
        <v/>
      </c>
      <c r="N74" s="63" t="str">
        <f>'Underlag till diagram'!AA73</f>
        <v/>
      </c>
    </row>
    <row r="75" spans="1:14" ht="30" customHeight="1" x14ac:dyDescent="0.35">
      <c r="B75" s="35"/>
      <c r="C75" s="65"/>
      <c r="D75" s="65"/>
      <c r="E75" s="59"/>
      <c r="F75" s="35"/>
      <c r="G75" s="35"/>
      <c r="H75" s="35"/>
      <c r="I75" s="35"/>
      <c r="J75" s="185" t="str">
        <f>'Underlag till diagram'!X74</f>
        <v/>
      </c>
      <c r="K75" s="185"/>
      <c r="L75" s="185"/>
      <c r="M75" s="62" t="str">
        <f>'Underlag till diagram'!AA74</f>
        <v/>
      </c>
      <c r="N75" s="63" t="str">
        <f>'Underlag till diagram'!AA74</f>
        <v/>
      </c>
    </row>
    <row r="76" spans="1:14" ht="30" customHeight="1" x14ac:dyDescent="0.35">
      <c r="B76" s="35"/>
      <c r="C76" s="65"/>
      <c r="D76" s="65"/>
      <c r="E76" s="59"/>
      <c r="F76" s="35"/>
      <c r="G76" s="35"/>
      <c r="H76" s="35"/>
      <c r="I76" s="35"/>
      <c r="J76" s="185" t="str">
        <f>'Underlag till diagram'!X75</f>
        <v/>
      </c>
      <c r="K76" s="185"/>
      <c r="L76" s="185"/>
      <c r="M76" s="62" t="str">
        <f>'Underlag till diagram'!AA75</f>
        <v/>
      </c>
      <c r="N76" s="63" t="str">
        <f>'Underlag till diagram'!AA75</f>
        <v/>
      </c>
    </row>
    <row r="77" spans="1:14" x14ac:dyDescent="0.35"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59"/>
    </row>
    <row r="78" spans="1:14" x14ac:dyDescent="0.35">
      <c r="B78" s="66" t="s">
        <v>922</v>
      </c>
      <c r="C78" s="67" t="e">
        <f>IF('Underlag till diagram'!D2="ja","","x")</f>
        <v>#N/A</v>
      </c>
      <c r="D78" s="67"/>
    </row>
    <row r="79" spans="1:14" x14ac:dyDescent="0.35">
      <c r="B79" s="43" t="s">
        <v>923</v>
      </c>
      <c r="C79" s="68" t="str">
        <f>IF('Underlag till diagram'!$K$4="nej","x","")</f>
        <v>x</v>
      </c>
      <c r="D79" s="67"/>
    </row>
    <row r="80" spans="1:14" x14ac:dyDescent="0.35">
      <c r="B80" s="67"/>
      <c r="C80" s="67"/>
      <c r="D80" s="67"/>
    </row>
    <row r="81" spans="2:4" x14ac:dyDescent="0.35">
      <c r="B81" s="67"/>
      <c r="C81" s="67"/>
      <c r="D81" s="67"/>
    </row>
  </sheetData>
  <sheetProtection algorithmName="SHA-512" hashValue="upTMZcAE3xy2qDpGHx2zlmNsl9u690AQ7CXuHvAo8Ins74BYW0azImwLvJ1uMrSEt8RYoo8UtviRgwdUojrYig==" saltValue="qapvtxZ0kv43t9hcDhwTjQ==" spinCount="100000" sheet="1" objects="1" scenarios="1"/>
  <protectedRanges>
    <protectedRange sqref="B7:E7 B4:E4" name="Område1"/>
  </protectedRanges>
  <mergeCells count="41">
    <mergeCell ref="J72:L72"/>
    <mergeCell ref="J73:L73"/>
    <mergeCell ref="J74:L74"/>
    <mergeCell ref="J75:L75"/>
    <mergeCell ref="J76:L76"/>
    <mergeCell ref="J71:L71"/>
    <mergeCell ref="J60:L60"/>
    <mergeCell ref="J61:L61"/>
    <mergeCell ref="J62:L62"/>
    <mergeCell ref="J63:L63"/>
    <mergeCell ref="J64:L64"/>
    <mergeCell ref="J65:L65"/>
    <mergeCell ref="J66:L66"/>
    <mergeCell ref="J67:L67"/>
    <mergeCell ref="J68:L68"/>
    <mergeCell ref="J69:L69"/>
    <mergeCell ref="J70:L70"/>
    <mergeCell ref="J59:L59"/>
    <mergeCell ref="J48:L48"/>
    <mergeCell ref="J49:L49"/>
    <mergeCell ref="J50:L50"/>
    <mergeCell ref="J51:L51"/>
    <mergeCell ref="J52:L52"/>
    <mergeCell ref="J53:L53"/>
    <mergeCell ref="J54:L54"/>
    <mergeCell ref="J55:L55"/>
    <mergeCell ref="J56:L56"/>
    <mergeCell ref="J57:L57"/>
    <mergeCell ref="J58:L58"/>
    <mergeCell ref="J47:L47"/>
    <mergeCell ref="B4:E4"/>
    <mergeCell ref="B7:E7"/>
    <mergeCell ref="E14:F14"/>
    <mergeCell ref="H14:I14"/>
    <mergeCell ref="E17:F17"/>
    <mergeCell ref="C22:D22"/>
    <mergeCell ref="C23:D23"/>
    <mergeCell ref="C26:D26"/>
    <mergeCell ref="G32:K32"/>
    <mergeCell ref="G38:L38"/>
    <mergeCell ref="G39:L39"/>
  </mergeCells>
  <conditionalFormatting sqref="J47:J76">
    <cfRule type="expression" dxfId="2" priority="2">
      <formula>$M47="ja"</formula>
    </cfRule>
  </conditionalFormatting>
  <conditionalFormatting sqref="N47:N76">
    <cfRule type="expression" dxfId="1" priority="3">
      <formula>$M47="ja"</formula>
    </cfRule>
  </conditionalFormatting>
  <conditionalFormatting sqref="B7:E7">
    <cfRule type="expression" dxfId="0" priority="1">
      <formula>$C$79="x"</formula>
    </cfRule>
  </conditionalFormatting>
  <dataValidations count="2">
    <dataValidation showInputMessage="1" showErrorMessage="1" errorTitle="Ogiltigt namn" error="Välj ett nät ur listan" sqref="L4" xr:uid="{9F090BA8-C462-4707-8BE7-7D9D63FBA72A}"/>
    <dataValidation type="list" showInputMessage="1" showErrorMessage="1" sqref="WVJ983049:WVN983049 IX4:JB4 ST4:SX4 ACP4:ACT4 AML4:AMP4 AWH4:AWL4 BGD4:BGH4 BPZ4:BQD4 BZV4:BZZ4 CJR4:CJV4 CTN4:CTR4 DDJ4:DDN4 DNF4:DNJ4 DXB4:DXF4 EGX4:EHB4 EQT4:EQX4 FAP4:FAT4 FKL4:FKP4 FUH4:FUL4 GED4:GEH4 GNZ4:GOD4 GXV4:GXZ4 HHR4:HHV4 HRN4:HRR4 IBJ4:IBN4 ILF4:ILJ4 IVB4:IVF4 JEX4:JFB4 JOT4:JOX4 JYP4:JYT4 KIL4:KIP4 KSH4:KSL4 LCD4:LCH4 LLZ4:LMD4 LVV4:LVZ4 MFR4:MFV4 MPN4:MPR4 MZJ4:MZN4 NJF4:NJJ4 NTB4:NTF4 OCX4:ODB4 OMT4:OMX4 OWP4:OWT4 PGL4:PGP4 PQH4:PQL4 QAD4:QAH4 QJZ4:QKD4 QTV4:QTZ4 RDR4:RDV4 RNN4:RNR4 RXJ4:RXN4 SHF4:SHJ4 SRB4:SRF4 TAX4:TBB4 TKT4:TKX4 TUP4:TUT4 UEL4:UEP4 UOH4:UOL4 UYD4:UYH4 VHZ4:VID4 VRV4:VRZ4 WBR4:WBV4 WLN4:WLR4 WVJ4:WVN4 B65545:F65545 IX65545:JB65545 ST65545:SX65545 ACP65545:ACT65545 AML65545:AMP65545 AWH65545:AWL65545 BGD65545:BGH65545 BPZ65545:BQD65545 BZV65545:BZZ65545 CJR65545:CJV65545 CTN65545:CTR65545 DDJ65545:DDN65545 DNF65545:DNJ65545 DXB65545:DXF65545 EGX65545:EHB65545 EQT65545:EQX65545 FAP65545:FAT65545 FKL65545:FKP65545 FUH65545:FUL65545 GED65545:GEH65545 GNZ65545:GOD65545 GXV65545:GXZ65545 HHR65545:HHV65545 HRN65545:HRR65545 IBJ65545:IBN65545 ILF65545:ILJ65545 IVB65545:IVF65545 JEX65545:JFB65545 JOT65545:JOX65545 JYP65545:JYT65545 KIL65545:KIP65545 KSH65545:KSL65545 LCD65545:LCH65545 LLZ65545:LMD65545 LVV65545:LVZ65545 MFR65545:MFV65545 MPN65545:MPR65545 MZJ65545:MZN65545 NJF65545:NJJ65545 NTB65545:NTF65545 OCX65545:ODB65545 OMT65545:OMX65545 OWP65545:OWT65545 PGL65545:PGP65545 PQH65545:PQL65545 QAD65545:QAH65545 QJZ65545:QKD65545 QTV65545:QTZ65545 RDR65545:RDV65545 RNN65545:RNR65545 RXJ65545:RXN65545 SHF65545:SHJ65545 SRB65545:SRF65545 TAX65545:TBB65545 TKT65545:TKX65545 TUP65545:TUT65545 UEL65545:UEP65545 UOH65545:UOL65545 UYD65545:UYH65545 VHZ65545:VID65545 VRV65545:VRZ65545 WBR65545:WBV65545 WLN65545:WLR65545 WVJ65545:WVN65545 B131081:F131081 IX131081:JB131081 ST131081:SX131081 ACP131081:ACT131081 AML131081:AMP131081 AWH131081:AWL131081 BGD131081:BGH131081 BPZ131081:BQD131081 BZV131081:BZZ131081 CJR131081:CJV131081 CTN131081:CTR131081 DDJ131081:DDN131081 DNF131081:DNJ131081 DXB131081:DXF131081 EGX131081:EHB131081 EQT131081:EQX131081 FAP131081:FAT131081 FKL131081:FKP131081 FUH131081:FUL131081 GED131081:GEH131081 GNZ131081:GOD131081 GXV131081:GXZ131081 HHR131081:HHV131081 HRN131081:HRR131081 IBJ131081:IBN131081 ILF131081:ILJ131081 IVB131081:IVF131081 JEX131081:JFB131081 JOT131081:JOX131081 JYP131081:JYT131081 KIL131081:KIP131081 KSH131081:KSL131081 LCD131081:LCH131081 LLZ131081:LMD131081 LVV131081:LVZ131081 MFR131081:MFV131081 MPN131081:MPR131081 MZJ131081:MZN131081 NJF131081:NJJ131081 NTB131081:NTF131081 OCX131081:ODB131081 OMT131081:OMX131081 OWP131081:OWT131081 PGL131081:PGP131081 PQH131081:PQL131081 QAD131081:QAH131081 QJZ131081:QKD131081 QTV131081:QTZ131081 RDR131081:RDV131081 RNN131081:RNR131081 RXJ131081:RXN131081 SHF131081:SHJ131081 SRB131081:SRF131081 TAX131081:TBB131081 TKT131081:TKX131081 TUP131081:TUT131081 UEL131081:UEP131081 UOH131081:UOL131081 UYD131081:UYH131081 VHZ131081:VID131081 VRV131081:VRZ131081 WBR131081:WBV131081 WLN131081:WLR131081 WVJ131081:WVN131081 B196617:F196617 IX196617:JB196617 ST196617:SX196617 ACP196617:ACT196617 AML196617:AMP196617 AWH196617:AWL196617 BGD196617:BGH196617 BPZ196617:BQD196617 BZV196617:BZZ196617 CJR196617:CJV196617 CTN196617:CTR196617 DDJ196617:DDN196617 DNF196617:DNJ196617 DXB196617:DXF196617 EGX196617:EHB196617 EQT196617:EQX196617 FAP196617:FAT196617 FKL196617:FKP196617 FUH196617:FUL196617 GED196617:GEH196617 GNZ196617:GOD196617 GXV196617:GXZ196617 HHR196617:HHV196617 HRN196617:HRR196617 IBJ196617:IBN196617 ILF196617:ILJ196617 IVB196617:IVF196617 JEX196617:JFB196617 JOT196617:JOX196617 JYP196617:JYT196617 KIL196617:KIP196617 KSH196617:KSL196617 LCD196617:LCH196617 LLZ196617:LMD196617 LVV196617:LVZ196617 MFR196617:MFV196617 MPN196617:MPR196617 MZJ196617:MZN196617 NJF196617:NJJ196617 NTB196617:NTF196617 OCX196617:ODB196617 OMT196617:OMX196617 OWP196617:OWT196617 PGL196617:PGP196617 PQH196617:PQL196617 QAD196617:QAH196617 QJZ196617:QKD196617 QTV196617:QTZ196617 RDR196617:RDV196617 RNN196617:RNR196617 RXJ196617:RXN196617 SHF196617:SHJ196617 SRB196617:SRF196617 TAX196617:TBB196617 TKT196617:TKX196617 TUP196617:TUT196617 UEL196617:UEP196617 UOH196617:UOL196617 UYD196617:UYH196617 VHZ196617:VID196617 VRV196617:VRZ196617 WBR196617:WBV196617 WLN196617:WLR196617 WVJ196617:WVN196617 B262153:F262153 IX262153:JB262153 ST262153:SX262153 ACP262153:ACT262153 AML262153:AMP262153 AWH262153:AWL262153 BGD262153:BGH262153 BPZ262153:BQD262153 BZV262153:BZZ262153 CJR262153:CJV262153 CTN262153:CTR262153 DDJ262153:DDN262153 DNF262153:DNJ262153 DXB262153:DXF262153 EGX262153:EHB262153 EQT262153:EQX262153 FAP262153:FAT262153 FKL262153:FKP262153 FUH262153:FUL262153 GED262153:GEH262153 GNZ262153:GOD262153 GXV262153:GXZ262153 HHR262153:HHV262153 HRN262153:HRR262153 IBJ262153:IBN262153 ILF262153:ILJ262153 IVB262153:IVF262153 JEX262153:JFB262153 JOT262153:JOX262153 JYP262153:JYT262153 KIL262153:KIP262153 KSH262153:KSL262153 LCD262153:LCH262153 LLZ262153:LMD262153 LVV262153:LVZ262153 MFR262153:MFV262153 MPN262153:MPR262153 MZJ262153:MZN262153 NJF262153:NJJ262153 NTB262153:NTF262153 OCX262153:ODB262153 OMT262153:OMX262153 OWP262153:OWT262153 PGL262153:PGP262153 PQH262153:PQL262153 QAD262153:QAH262153 QJZ262153:QKD262153 QTV262153:QTZ262153 RDR262153:RDV262153 RNN262153:RNR262153 RXJ262153:RXN262153 SHF262153:SHJ262153 SRB262153:SRF262153 TAX262153:TBB262153 TKT262153:TKX262153 TUP262153:TUT262153 UEL262153:UEP262153 UOH262153:UOL262153 UYD262153:UYH262153 VHZ262153:VID262153 VRV262153:VRZ262153 WBR262153:WBV262153 WLN262153:WLR262153 WVJ262153:WVN262153 B327689:F327689 IX327689:JB327689 ST327689:SX327689 ACP327689:ACT327689 AML327689:AMP327689 AWH327689:AWL327689 BGD327689:BGH327689 BPZ327689:BQD327689 BZV327689:BZZ327689 CJR327689:CJV327689 CTN327689:CTR327689 DDJ327689:DDN327689 DNF327689:DNJ327689 DXB327689:DXF327689 EGX327689:EHB327689 EQT327689:EQX327689 FAP327689:FAT327689 FKL327689:FKP327689 FUH327689:FUL327689 GED327689:GEH327689 GNZ327689:GOD327689 GXV327689:GXZ327689 HHR327689:HHV327689 HRN327689:HRR327689 IBJ327689:IBN327689 ILF327689:ILJ327689 IVB327689:IVF327689 JEX327689:JFB327689 JOT327689:JOX327689 JYP327689:JYT327689 KIL327689:KIP327689 KSH327689:KSL327689 LCD327689:LCH327689 LLZ327689:LMD327689 LVV327689:LVZ327689 MFR327689:MFV327689 MPN327689:MPR327689 MZJ327689:MZN327689 NJF327689:NJJ327689 NTB327689:NTF327689 OCX327689:ODB327689 OMT327689:OMX327689 OWP327689:OWT327689 PGL327689:PGP327689 PQH327689:PQL327689 QAD327689:QAH327689 QJZ327689:QKD327689 QTV327689:QTZ327689 RDR327689:RDV327689 RNN327689:RNR327689 RXJ327689:RXN327689 SHF327689:SHJ327689 SRB327689:SRF327689 TAX327689:TBB327689 TKT327689:TKX327689 TUP327689:TUT327689 UEL327689:UEP327689 UOH327689:UOL327689 UYD327689:UYH327689 VHZ327689:VID327689 VRV327689:VRZ327689 WBR327689:WBV327689 WLN327689:WLR327689 WVJ327689:WVN327689 B393225:F393225 IX393225:JB393225 ST393225:SX393225 ACP393225:ACT393225 AML393225:AMP393225 AWH393225:AWL393225 BGD393225:BGH393225 BPZ393225:BQD393225 BZV393225:BZZ393225 CJR393225:CJV393225 CTN393225:CTR393225 DDJ393225:DDN393225 DNF393225:DNJ393225 DXB393225:DXF393225 EGX393225:EHB393225 EQT393225:EQX393225 FAP393225:FAT393225 FKL393225:FKP393225 FUH393225:FUL393225 GED393225:GEH393225 GNZ393225:GOD393225 GXV393225:GXZ393225 HHR393225:HHV393225 HRN393225:HRR393225 IBJ393225:IBN393225 ILF393225:ILJ393225 IVB393225:IVF393225 JEX393225:JFB393225 JOT393225:JOX393225 JYP393225:JYT393225 KIL393225:KIP393225 KSH393225:KSL393225 LCD393225:LCH393225 LLZ393225:LMD393225 LVV393225:LVZ393225 MFR393225:MFV393225 MPN393225:MPR393225 MZJ393225:MZN393225 NJF393225:NJJ393225 NTB393225:NTF393225 OCX393225:ODB393225 OMT393225:OMX393225 OWP393225:OWT393225 PGL393225:PGP393225 PQH393225:PQL393225 QAD393225:QAH393225 QJZ393225:QKD393225 QTV393225:QTZ393225 RDR393225:RDV393225 RNN393225:RNR393225 RXJ393225:RXN393225 SHF393225:SHJ393225 SRB393225:SRF393225 TAX393225:TBB393225 TKT393225:TKX393225 TUP393225:TUT393225 UEL393225:UEP393225 UOH393225:UOL393225 UYD393225:UYH393225 VHZ393225:VID393225 VRV393225:VRZ393225 WBR393225:WBV393225 WLN393225:WLR393225 WVJ393225:WVN393225 B458761:F458761 IX458761:JB458761 ST458761:SX458761 ACP458761:ACT458761 AML458761:AMP458761 AWH458761:AWL458761 BGD458761:BGH458761 BPZ458761:BQD458761 BZV458761:BZZ458761 CJR458761:CJV458761 CTN458761:CTR458761 DDJ458761:DDN458761 DNF458761:DNJ458761 DXB458761:DXF458761 EGX458761:EHB458761 EQT458761:EQX458761 FAP458761:FAT458761 FKL458761:FKP458761 FUH458761:FUL458761 GED458761:GEH458761 GNZ458761:GOD458761 GXV458761:GXZ458761 HHR458761:HHV458761 HRN458761:HRR458761 IBJ458761:IBN458761 ILF458761:ILJ458761 IVB458761:IVF458761 JEX458761:JFB458761 JOT458761:JOX458761 JYP458761:JYT458761 KIL458761:KIP458761 KSH458761:KSL458761 LCD458761:LCH458761 LLZ458761:LMD458761 LVV458761:LVZ458761 MFR458761:MFV458761 MPN458761:MPR458761 MZJ458761:MZN458761 NJF458761:NJJ458761 NTB458761:NTF458761 OCX458761:ODB458761 OMT458761:OMX458761 OWP458761:OWT458761 PGL458761:PGP458761 PQH458761:PQL458761 QAD458761:QAH458761 QJZ458761:QKD458761 QTV458761:QTZ458761 RDR458761:RDV458761 RNN458761:RNR458761 RXJ458761:RXN458761 SHF458761:SHJ458761 SRB458761:SRF458761 TAX458761:TBB458761 TKT458761:TKX458761 TUP458761:TUT458761 UEL458761:UEP458761 UOH458761:UOL458761 UYD458761:UYH458761 VHZ458761:VID458761 VRV458761:VRZ458761 WBR458761:WBV458761 WLN458761:WLR458761 WVJ458761:WVN458761 B524297:F524297 IX524297:JB524297 ST524297:SX524297 ACP524297:ACT524297 AML524297:AMP524297 AWH524297:AWL524297 BGD524297:BGH524297 BPZ524297:BQD524297 BZV524297:BZZ524297 CJR524297:CJV524297 CTN524297:CTR524297 DDJ524297:DDN524297 DNF524297:DNJ524297 DXB524297:DXF524297 EGX524297:EHB524297 EQT524297:EQX524297 FAP524297:FAT524297 FKL524297:FKP524297 FUH524297:FUL524297 GED524297:GEH524297 GNZ524297:GOD524297 GXV524297:GXZ524297 HHR524297:HHV524297 HRN524297:HRR524297 IBJ524297:IBN524297 ILF524297:ILJ524297 IVB524297:IVF524297 JEX524297:JFB524297 JOT524297:JOX524297 JYP524297:JYT524297 KIL524297:KIP524297 KSH524297:KSL524297 LCD524297:LCH524297 LLZ524297:LMD524297 LVV524297:LVZ524297 MFR524297:MFV524297 MPN524297:MPR524297 MZJ524297:MZN524297 NJF524297:NJJ524297 NTB524297:NTF524297 OCX524297:ODB524297 OMT524297:OMX524297 OWP524297:OWT524297 PGL524297:PGP524297 PQH524297:PQL524297 QAD524297:QAH524297 QJZ524297:QKD524297 QTV524297:QTZ524297 RDR524297:RDV524297 RNN524297:RNR524297 RXJ524297:RXN524297 SHF524297:SHJ524297 SRB524297:SRF524297 TAX524297:TBB524297 TKT524297:TKX524297 TUP524297:TUT524297 UEL524297:UEP524297 UOH524297:UOL524297 UYD524297:UYH524297 VHZ524297:VID524297 VRV524297:VRZ524297 WBR524297:WBV524297 WLN524297:WLR524297 WVJ524297:WVN524297 B589833:F589833 IX589833:JB589833 ST589833:SX589833 ACP589833:ACT589833 AML589833:AMP589833 AWH589833:AWL589833 BGD589833:BGH589833 BPZ589833:BQD589833 BZV589833:BZZ589833 CJR589833:CJV589833 CTN589833:CTR589833 DDJ589833:DDN589833 DNF589833:DNJ589833 DXB589833:DXF589833 EGX589833:EHB589833 EQT589833:EQX589833 FAP589833:FAT589833 FKL589833:FKP589833 FUH589833:FUL589833 GED589833:GEH589833 GNZ589833:GOD589833 GXV589833:GXZ589833 HHR589833:HHV589833 HRN589833:HRR589833 IBJ589833:IBN589833 ILF589833:ILJ589833 IVB589833:IVF589833 JEX589833:JFB589833 JOT589833:JOX589833 JYP589833:JYT589833 KIL589833:KIP589833 KSH589833:KSL589833 LCD589833:LCH589833 LLZ589833:LMD589833 LVV589833:LVZ589833 MFR589833:MFV589833 MPN589833:MPR589833 MZJ589833:MZN589833 NJF589833:NJJ589833 NTB589833:NTF589833 OCX589833:ODB589833 OMT589833:OMX589833 OWP589833:OWT589833 PGL589833:PGP589833 PQH589833:PQL589833 QAD589833:QAH589833 QJZ589833:QKD589833 QTV589833:QTZ589833 RDR589833:RDV589833 RNN589833:RNR589833 RXJ589833:RXN589833 SHF589833:SHJ589833 SRB589833:SRF589833 TAX589833:TBB589833 TKT589833:TKX589833 TUP589833:TUT589833 UEL589833:UEP589833 UOH589833:UOL589833 UYD589833:UYH589833 VHZ589833:VID589833 VRV589833:VRZ589833 WBR589833:WBV589833 WLN589833:WLR589833 WVJ589833:WVN589833 B655369:F655369 IX655369:JB655369 ST655369:SX655369 ACP655369:ACT655369 AML655369:AMP655369 AWH655369:AWL655369 BGD655369:BGH655369 BPZ655369:BQD655369 BZV655369:BZZ655369 CJR655369:CJV655369 CTN655369:CTR655369 DDJ655369:DDN655369 DNF655369:DNJ655369 DXB655369:DXF655369 EGX655369:EHB655369 EQT655369:EQX655369 FAP655369:FAT655369 FKL655369:FKP655369 FUH655369:FUL655369 GED655369:GEH655369 GNZ655369:GOD655369 GXV655369:GXZ655369 HHR655369:HHV655369 HRN655369:HRR655369 IBJ655369:IBN655369 ILF655369:ILJ655369 IVB655369:IVF655369 JEX655369:JFB655369 JOT655369:JOX655369 JYP655369:JYT655369 KIL655369:KIP655369 KSH655369:KSL655369 LCD655369:LCH655369 LLZ655369:LMD655369 LVV655369:LVZ655369 MFR655369:MFV655369 MPN655369:MPR655369 MZJ655369:MZN655369 NJF655369:NJJ655369 NTB655369:NTF655369 OCX655369:ODB655369 OMT655369:OMX655369 OWP655369:OWT655369 PGL655369:PGP655369 PQH655369:PQL655369 QAD655369:QAH655369 QJZ655369:QKD655369 QTV655369:QTZ655369 RDR655369:RDV655369 RNN655369:RNR655369 RXJ655369:RXN655369 SHF655369:SHJ655369 SRB655369:SRF655369 TAX655369:TBB655369 TKT655369:TKX655369 TUP655369:TUT655369 UEL655369:UEP655369 UOH655369:UOL655369 UYD655369:UYH655369 VHZ655369:VID655369 VRV655369:VRZ655369 WBR655369:WBV655369 WLN655369:WLR655369 WVJ655369:WVN655369 B720905:F720905 IX720905:JB720905 ST720905:SX720905 ACP720905:ACT720905 AML720905:AMP720905 AWH720905:AWL720905 BGD720905:BGH720905 BPZ720905:BQD720905 BZV720905:BZZ720905 CJR720905:CJV720905 CTN720905:CTR720905 DDJ720905:DDN720905 DNF720905:DNJ720905 DXB720905:DXF720905 EGX720905:EHB720905 EQT720905:EQX720905 FAP720905:FAT720905 FKL720905:FKP720905 FUH720905:FUL720905 GED720905:GEH720905 GNZ720905:GOD720905 GXV720905:GXZ720905 HHR720905:HHV720905 HRN720905:HRR720905 IBJ720905:IBN720905 ILF720905:ILJ720905 IVB720905:IVF720905 JEX720905:JFB720905 JOT720905:JOX720905 JYP720905:JYT720905 KIL720905:KIP720905 KSH720905:KSL720905 LCD720905:LCH720905 LLZ720905:LMD720905 LVV720905:LVZ720905 MFR720905:MFV720905 MPN720905:MPR720905 MZJ720905:MZN720905 NJF720905:NJJ720905 NTB720905:NTF720905 OCX720905:ODB720905 OMT720905:OMX720905 OWP720905:OWT720905 PGL720905:PGP720905 PQH720905:PQL720905 QAD720905:QAH720905 QJZ720905:QKD720905 QTV720905:QTZ720905 RDR720905:RDV720905 RNN720905:RNR720905 RXJ720905:RXN720905 SHF720905:SHJ720905 SRB720905:SRF720905 TAX720905:TBB720905 TKT720905:TKX720905 TUP720905:TUT720905 UEL720905:UEP720905 UOH720905:UOL720905 UYD720905:UYH720905 VHZ720905:VID720905 VRV720905:VRZ720905 WBR720905:WBV720905 WLN720905:WLR720905 WVJ720905:WVN720905 B786441:F786441 IX786441:JB786441 ST786441:SX786441 ACP786441:ACT786441 AML786441:AMP786441 AWH786441:AWL786441 BGD786441:BGH786441 BPZ786441:BQD786441 BZV786441:BZZ786441 CJR786441:CJV786441 CTN786441:CTR786441 DDJ786441:DDN786441 DNF786441:DNJ786441 DXB786441:DXF786441 EGX786441:EHB786441 EQT786441:EQX786441 FAP786441:FAT786441 FKL786441:FKP786441 FUH786441:FUL786441 GED786441:GEH786441 GNZ786441:GOD786441 GXV786441:GXZ786441 HHR786441:HHV786441 HRN786441:HRR786441 IBJ786441:IBN786441 ILF786441:ILJ786441 IVB786441:IVF786441 JEX786441:JFB786441 JOT786441:JOX786441 JYP786441:JYT786441 KIL786441:KIP786441 KSH786441:KSL786441 LCD786441:LCH786441 LLZ786441:LMD786441 LVV786441:LVZ786441 MFR786441:MFV786441 MPN786441:MPR786441 MZJ786441:MZN786441 NJF786441:NJJ786441 NTB786441:NTF786441 OCX786441:ODB786441 OMT786441:OMX786441 OWP786441:OWT786441 PGL786441:PGP786441 PQH786441:PQL786441 QAD786441:QAH786441 QJZ786441:QKD786441 QTV786441:QTZ786441 RDR786441:RDV786441 RNN786441:RNR786441 RXJ786441:RXN786441 SHF786441:SHJ786441 SRB786441:SRF786441 TAX786441:TBB786441 TKT786441:TKX786441 TUP786441:TUT786441 UEL786441:UEP786441 UOH786441:UOL786441 UYD786441:UYH786441 VHZ786441:VID786441 VRV786441:VRZ786441 WBR786441:WBV786441 WLN786441:WLR786441 WVJ786441:WVN786441 B851977:F851977 IX851977:JB851977 ST851977:SX851977 ACP851977:ACT851977 AML851977:AMP851977 AWH851977:AWL851977 BGD851977:BGH851977 BPZ851977:BQD851977 BZV851977:BZZ851977 CJR851977:CJV851977 CTN851977:CTR851977 DDJ851977:DDN851977 DNF851977:DNJ851977 DXB851977:DXF851977 EGX851977:EHB851977 EQT851977:EQX851977 FAP851977:FAT851977 FKL851977:FKP851977 FUH851977:FUL851977 GED851977:GEH851977 GNZ851977:GOD851977 GXV851977:GXZ851977 HHR851977:HHV851977 HRN851977:HRR851977 IBJ851977:IBN851977 ILF851977:ILJ851977 IVB851977:IVF851977 JEX851977:JFB851977 JOT851977:JOX851977 JYP851977:JYT851977 KIL851977:KIP851977 KSH851977:KSL851977 LCD851977:LCH851977 LLZ851977:LMD851977 LVV851977:LVZ851977 MFR851977:MFV851977 MPN851977:MPR851977 MZJ851977:MZN851977 NJF851977:NJJ851977 NTB851977:NTF851977 OCX851977:ODB851977 OMT851977:OMX851977 OWP851977:OWT851977 PGL851977:PGP851977 PQH851977:PQL851977 QAD851977:QAH851977 QJZ851977:QKD851977 QTV851977:QTZ851977 RDR851977:RDV851977 RNN851977:RNR851977 RXJ851977:RXN851977 SHF851977:SHJ851977 SRB851977:SRF851977 TAX851977:TBB851977 TKT851977:TKX851977 TUP851977:TUT851977 UEL851977:UEP851977 UOH851977:UOL851977 UYD851977:UYH851977 VHZ851977:VID851977 VRV851977:VRZ851977 WBR851977:WBV851977 WLN851977:WLR851977 WVJ851977:WVN851977 B917513:F917513 IX917513:JB917513 ST917513:SX917513 ACP917513:ACT917513 AML917513:AMP917513 AWH917513:AWL917513 BGD917513:BGH917513 BPZ917513:BQD917513 BZV917513:BZZ917513 CJR917513:CJV917513 CTN917513:CTR917513 DDJ917513:DDN917513 DNF917513:DNJ917513 DXB917513:DXF917513 EGX917513:EHB917513 EQT917513:EQX917513 FAP917513:FAT917513 FKL917513:FKP917513 FUH917513:FUL917513 GED917513:GEH917513 GNZ917513:GOD917513 GXV917513:GXZ917513 HHR917513:HHV917513 HRN917513:HRR917513 IBJ917513:IBN917513 ILF917513:ILJ917513 IVB917513:IVF917513 JEX917513:JFB917513 JOT917513:JOX917513 JYP917513:JYT917513 KIL917513:KIP917513 KSH917513:KSL917513 LCD917513:LCH917513 LLZ917513:LMD917513 LVV917513:LVZ917513 MFR917513:MFV917513 MPN917513:MPR917513 MZJ917513:MZN917513 NJF917513:NJJ917513 NTB917513:NTF917513 OCX917513:ODB917513 OMT917513:OMX917513 OWP917513:OWT917513 PGL917513:PGP917513 PQH917513:PQL917513 QAD917513:QAH917513 QJZ917513:QKD917513 QTV917513:QTZ917513 RDR917513:RDV917513 RNN917513:RNR917513 RXJ917513:RXN917513 SHF917513:SHJ917513 SRB917513:SRF917513 TAX917513:TBB917513 TKT917513:TKX917513 TUP917513:TUT917513 UEL917513:UEP917513 UOH917513:UOL917513 UYD917513:UYH917513 VHZ917513:VID917513 VRV917513:VRZ917513 WBR917513:WBV917513 WLN917513:WLR917513 WVJ917513:WVN917513 B983049:F983049 IX983049:JB983049 ST983049:SX983049 ACP983049:ACT983049 AML983049:AMP983049 AWH983049:AWL983049 BGD983049:BGH983049 BPZ983049:BQD983049 BZV983049:BZZ983049 CJR983049:CJV983049 CTN983049:CTR983049 DDJ983049:DDN983049 DNF983049:DNJ983049 DXB983049:DXF983049 EGX983049:EHB983049 EQT983049:EQX983049 FAP983049:FAT983049 FKL983049:FKP983049 FUH983049:FUL983049 GED983049:GEH983049 GNZ983049:GOD983049 GXV983049:GXZ983049 HHR983049:HHV983049 HRN983049:HRR983049 IBJ983049:IBN983049 ILF983049:ILJ983049 IVB983049:IVF983049 JEX983049:JFB983049 JOT983049:JOX983049 JYP983049:JYT983049 KIL983049:KIP983049 KSH983049:KSL983049 LCD983049:LCH983049 LLZ983049:LMD983049 LVV983049:LVZ983049 MFR983049:MFV983049 MPN983049:MPR983049 MZJ983049:MZN983049 NJF983049:NJJ983049 NTB983049:NTF983049 OCX983049:ODB983049 OMT983049:OMX983049 OWP983049:OWT983049 PGL983049:PGP983049 PQH983049:PQL983049 QAD983049:QAH983049 QJZ983049:QKD983049 QTV983049:QTZ983049 RDR983049:RDV983049 RNN983049:RNR983049 RXJ983049:RXN983049 SHF983049:SHJ983049 SRB983049:SRF983049 TAX983049:TBB983049 TKT983049:TKX983049 TUP983049:TUT983049 UEL983049:UEP983049 UOH983049:UOL983049 UYD983049:UYH983049 VHZ983049:VID983049 VRV983049:VRZ983049 WBR983049:WBV983049 WLN983049:WLR983049" xr:uid="{9398DCB8-F60F-4D69-B8F0-FFC5969C92A7}">
      <formula1>Lista_publicering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A159130-5A28-4667-B780-53F71BC06390}">
          <x14:formula1>
            <xm:f>'Miljövärden för publ företag'!$N$5:$N$136</xm:f>
          </x14:formula1>
          <xm:sqref>B4:E4</xm:sqref>
        </x14:dataValidation>
        <x14:dataValidation type="list" allowBlank="1" showInputMessage="1" showErrorMessage="1" xr:uid="{82444A56-0AE4-4A12-985A-4217FC57F788}">
          <x14:formula1>
            <xm:f>'Miljövärden för publ företag'!$S$5:$S$54</xm:f>
          </x14:formula1>
          <xm:sqref>B7:E7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6AC4B-001D-4411-B91D-2297A3E9B236}">
  <sheetPr>
    <tabColor theme="9" tint="0.79998168889431442"/>
  </sheetPr>
  <dimension ref="A1:E31"/>
  <sheetViews>
    <sheetView zoomScale="70" zoomScaleNormal="70" workbookViewId="0">
      <selection activeCell="H21" sqref="H21"/>
    </sheetView>
  </sheetViews>
  <sheetFormatPr defaultColWidth="9.1796875" defaultRowHeight="14.5" x14ac:dyDescent="0.35"/>
  <cols>
    <col min="1" max="1" width="45.1796875" style="8" bestFit="1" customWidth="1"/>
    <col min="2" max="2" width="19" style="8" customWidth="1"/>
    <col min="3" max="3" width="18.54296875" style="8" customWidth="1"/>
    <col min="4" max="4" width="23.1796875" style="8" customWidth="1"/>
    <col min="5" max="5" width="14.26953125" style="8" customWidth="1"/>
    <col min="6" max="16384" width="9.1796875" style="8"/>
  </cols>
  <sheetData>
    <row r="1" spans="1:5" s="5" customFormat="1" ht="43.5" x14ac:dyDescent="0.35">
      <c r="A1" s="2"/>
      <c r="B1" s="3" t="s">
        <v>878</v>
      </c>
      <c r="C1" s="3" t="s">
        <v>879</v>
      </c>
      <c r="D1" s="3" t="s">
        <v>880</v>
      </c>
      <c r="E1" s="4" t="s">
        <v>842</v>
      </c>
    </row>
    <row r="2" spans="1:5" x14ac:dyDescent="0.35">
      <c r="A2" s="6" t="s">
        <v>881</v>
      </c>
      <c r="B2" s="6">
        <v>1.1499999999999999</v>
      </c>
      <c r="C2" s="7">
        <v>370</v>
      </c>
      <c r="D2" s="7">
        <v>14</v>
      </c>
      <c r="E2" s="6">
        <v>1</v>
      </c>
    </row>
    <row r="3" spans="1:5" x14ac:dyDescent="0.35">
      <c r="A3" s="9" t="s">
        <v>882</v>
      </c>
      <c r="B3" s="9">
        <v>1.1100000000000001</v>
      </c>
      <c r="C3" s="10">
        <v>268</v>
      </c>
      <c r="D3" s="10">
        <v>22</v>
      </c>
      <c r="E3" s="9">
        <v>1</v>
      </c>
    </row>
    <row r="4" spans="1:5" x14ac:dyDescent="0.35">
      <c r="A4" s="9" t="s">
        <v>883</v>
      </c>
      <c r="B4" s="9">
        <v>1.1100000000000001</v>
      </c>
      <c r="C4" s="10">
        <v>275</v>
      </c>
      <c r="D4" s="10">
        <v>22</v>
      </c>
      <c r="E4" s="9">
        <v>1</v>
      </c>
    </row>
    <row r="5" spans="1:5" x14ac:dyDescent="0.35">
      <c r="A5" s="9" t="s">
        <v>139</v>
      </c>
      <c r="B5" s="9">
        <v>1.1100000000000001</v>
      </c>
      <c r="C5" s="10">
        <v>275</v>
      </c>
      <c r="D5" s="10">
        <v>22</v>
      </c>
      <c r="E5" s="9">
        <v>1</v>
      </c>
    </row>
    <row r="6" spans="1:5" x14ac:dyDescent="0.35">
      <c r="A6" s="9" t="s">
        <v>451</v>
      </c>
      <c r="B6" s="9">
        <v>1.0900000000000001</v>
      </c>
      <c r="C6" s="10">
        <v>200</v>
      </c>
      <c r="D6" s="10">
        <v>45</v>
      </c>
      <c r="E6" s="9">
        <v>1</v>
      </c>
    </row>
    <row r="7" spans="1:5" x14ac:dyDescent="0.35">
      <c r="A7" s="9" t="s">
        <v>804</v>
      </c>
      <c r="B7" s="9">
        <v>1.1100000000000001</v>
      </c>
      <c r="C7" s="10">
        <v>275</v>
      </c>
      <c r="D7" s="10">
        <v>22</v>
      </c>
      <c r="E7" s="9">
        <v>1</v>
      </c>
    </row>
    <row r="8" spans="1:5" x14ac:dyDescent="0.35">
      <c r="A8" s="9" t="s">
        <v>865</v>
      </c>
      <c r="B8" s="9">
        <v>0</v>
      </c>
      <c r="C8" s="10">
        <v>0</v>
      </c>
      <c r="D8" s="10">
        <v>0</v>
      </c>
      <c r="E8" s="9">
        <v>0</v>
      </c>
    </row>
    <row r="9" spans="1:5" x14ac:dyDescent="0.35">
      <c r="A9" s="9" t="s">
        <v>83</v>
      </c>
      <c r="B9" s="9">
        <v>0.04</v>
      </c>
      <c r="C9" s="11">
        <v>144.5</v>
      </c>
      <c r="D9" s="10">
        <v>3</v>
      </c>
      <c r="E9" s="9">
        <v>0</v>
      </c>
    </row>
    <row r="10" spans="1:5" x14ac:dyDescent="0.35">
      <c r="A10" s="9" t="s">
        <v>133</v>
      </c>
      <c r="B10" s="9">
        <v>0.15</v>
      </c>
      <c r="C10" s="11">
        <v>0.2</v>
      </c>
      <c r="D10" s="10">
        <v>12</v>
      </c>
      <c r="E10" s="9">
        <v>0</v>
      </c>
    </row>
    <row r="11" spans="1:5" x14ac:dyDescent="0.35">
      <c r="A11" s="9" t="s">
        <v>783</v>
      </c>
      <c r="B11" s="9">
        <v>0</v>
      </c>
      <c r="C11" s="10">
        <v>0</v>
      </c>
      <c r="D11" s="10">
        <v>0</v>
      </c>
      <c r="E11" s="9">
        <v>0</v>
      </c>
    </row>
    <row r="12" spans="1:5" x14ac:dyDescent="0.35">
      <c r="A12" s="9" t="s">
        <v>130</v>
      </c>
      <c r="B12" s="9">
        <v>1.05</v>
      </c>
      <c r="C12" s="10">
        <v>4</v>
      </c>
      <c r="D12" s="10">
        <v>34</v>
      </c>
      <c r="E12" s="9">
        <v>0</v>
      </c>
    </row>
    <row r="13" spans="1:5" x14ac:dyDescent="0.35">
      <c r="A13" s="9" t="s">
        <v>15</v>
      </c>
      <c r="B13" s="9">
        <v>0.03</v>
      </c>
      <c r="C13" s="10">
        <v>4</v>
      </c>
      <c r="D13" s="10">
        <v>7</v>
      </c>
      <c r="E13" s="9">
        <v>0</v>
      </c>
    </row>
    <row r="14" spans="1:5" x14ac:dyDescent="0.35">
      <c r="A14" s="9" t="s">
        <v>791</v>
      </c>
      <c r="B14" s="9">
        <v>0.05</v>
      </c>
      <c r="C14" s="10">
        <v>4</v>
      </c>
      <c r="D14" s="10">
        <v>3</v>
      </c>
      <c r="E14" s="9">
        <v>0</v>
      </c>
    </row>
    <row r="15" spans="1:5" x14ac:dyDescent="0.35">
      <c r="A15" s="9" t="s">
        <v>831</v>
      </c>
      <c r="B15" s="9">
        <v>0.11</v>
      </c>
      <c r="C15" s="10">
        <v>4</v>
      </c>
      <c r="D15" s="10">
        <v>14</v>
      </c>
      <c r="E15" s="9">
        <v>0</v>
      </c>
    </row>
    <row r="16" spans="1:5" x14ac:dyDescent="0.35">
      <c r="A16" s="9" t="s">
        <v>143</v>
      </c>
      <c r="B16" s="9">
        <v>0.04</v>
      </c>
      <c r="C16" s="10">
        <v>1</v>
      </c>
      <c r="D16" s="10">
        <v>4</v>
      </c>
      <c r="E16" s="9">
        <v>0</v>
      </c>
    </row>
    <row r="17" spans="1:5" x14ac:dyDescent="0.35">
      <c r="A17" s="9" t="s">
        <v>527</v>
      </c>
      <c r="B17" s="9">
        <v>0.04</v>
      </c>
      <c r="C17" s="10">
        <v>1</v>
      </c>
      <c r="D17" s="10">
        <v>4</v>
      </c>
      <c r="E17" s="9">
        <v>0</v>
      </c>
    </row>
    <row r="18" spans="1:5" x14ac:dyDescent="0.35">
      <c r="A18" s="9" t="s">
        <v>884</v>
      </c>
      <c r="B18" s="9">
        <v>0.46</v>
      </c>
      <c r="C18" s="10">
        <v>1</v>
      </c>
      <c r="D18" s="10">
        <v>113</v>
      </c>
      <c r="E18" s="9">
        <v>0</v>
      </c>
    </row>
    <row r="19" spans="1:5" x14ac:dyDescent="0.35">
      <c r="A19" s="9" t="s">
        <v>885</v>
      </c>
      <c r="B19" s="9">
        <v>0.14000000000000001</v>
      </c>
      <c r="C19" s="10">
        <v>1</v>
      </c>
      <c r="D19" s="10">
        <v>42</v>
      </c>
      <c r="E19" s="9">
        <v>0</v>
      </c>
    </row>
    <row r="20" spans="1:5" x14ac:dyDescent="0.35">
      <c r="A20" s="9" t="s">
        <v>886</v>
      </c>
      <c r="B20" s="9">
        <v>1.54</v>
      </c>
      <c r="C20" s="10">
        <v>1</v>
      </c>
      <c r="D20" s="10">
        <v>219</v>
      </c>
      <c r="E20" s="9">
        <v>0</v>
      </c>
    </row>
    <row r="21" spans="1:5" x14ac:dyDescent="0.35">
      <c r="A21" s="9" t="s">
        <v>887</v>
      </c>
      <c r="B21" s="9">
        <v>0.2</v>
      </c>
      <c r="C21" s="10">
        <v>1</v>
      </c>
      <c r="D21" s="10">
        <v>19</v>
      </c>
      <c r="E21" s="9">
        <v>0</v>
      </c>
    </row>
    <row r="22" spans="1:5" x14ac:dyDescent="0.35">
      <c r="A22" s="9" t="s">
        <v>340</v>
      </c>
      <c r="B22" s="9">
        <v>1.27</v>
      </c>
      <c r="C22" s="10">
        <v>11</v>
      </c>
      <c r="D22" s="10">
        <v>86</v>
      </c>
      <c r="E22" s="9">
        <v>0</v>
      </c>
    </row>
    <row r="23" spans="1:5" x14ac:dyDescent="0.35">
      <c r="A23" s="9" t="s">
        <v>426</v>
      </c>
      <c r="B23" s="9">
        <v>0.16</v>
      </c>
      <c r="C23" s="10">
        <v>0</v>
      </c>
      <c r="D23" s="10">
        <v>22</v>
      </c>
      <c r="E23" s="9">
        <v>0</v>
      </c>
    </row>
    <row r="24" spans="1:5" x14ac:dyDescent="0.35">
      <c r="A24" s="9" t="s">
        <v>888</v>
      </c>
      <c r="B24" s="9">
        <v>1.05</v>
      </c>
      <c r="C24" s="10">
        <v>1</v>
      </c>
      <c r="D24" s="10">
        <v>34</v>
      </c>
      <c r="E24" s="9">
        <v>0</v>
      </c>
    </row>
    <row r="25" spans="1:5" x14ac:dyDescent="0.35">
      <c r="A25" s="9" t="s">
        <v>796</v>
      </c>
      <c r="B25" s="9">
        <v>1.02</v>
      </c>
      <c r="C25" s="11">
        <v>385.1</v>
      </c>
      <c r="D25" s="10">
        <v>39</v>
      </c>
      <c r="E25" s="9">
        <v>0</v>
      </c>
    </row>
    <row r="26" spans="1:5" x14ac:dyDescent="0.35">
      <c r="A26" s="9" t="s">
        <v>889</v>
      </c>
      <c r="B26" s="9">
        <v>0</v>
      </c>
      <c r="C26" s="10">
        <v>0</v>
      </c>
      <c r="D26" s="10">
        <v>0</v>
      </c>
      <c r="E26" s="9">
        <v>0</v>
      </c>
    </row>
    <row r="27" spans="1:5" x14ac:dyDescent="0.35">
      <c r="A27" s="9" t="s">
        <v>890</v>
      </c>
      <c r="B27" s="12">
        <v>2.2999999999999998</v>
      </c>
      <c r="C27" s="13">
        <v>372</v>
      </c>
      <c r="D27" s="13"/>
      <c r="E27" s="14">
        <v>0.55000000000000004</v>
      </c>
    </row>
    <row r="28" spans="1:5" x14ac:dyDescent="0.35">
      <c r="A28" s="15" t="s">
        <v>891</v>
      </c>
      <c r="B28" s="15">
        <v>1.1100000000000001</v>
      </c>
      <c r="C28" s="16">
        <v>275</v>
      </c>
      <c r="D28" s="16">
        <v>22</v>
      </c>
      <c r="E28" s="15">
        <v>0</v>
      </c>
    </row>
    <row r="30" spans="1:5" x14ac:dyDescent="0.35">
      <c r="A30" s="8" t="s">
        <v>892</v>
      </c>
    </row>
    <row r="31" spans="1:5" x14ac:dyDescent="0.35">
      <c r="A31" s="123" t="s">
        <v>893</v>
      </c>
    </row>
  </sheetData>
  <sheetProtection algorithmName="SHA-512" hashValue="32MT7a9ajIONP6tny8FlET0uX/Z4bguW++6UnEvIplZS2VD2coHYXHk4B2kdiIslqR6Fl1cyg25Jt3yLmMKhZg==" saltValue="X5rghNrLxmLKdNamM807hA==" spinCount="100000" sheet="1" objects="1" scenarios="1"/>
  <hyperlinks>
    <hyperlink ref="A31" r:id="rId1" xr:uid="{8BE63397-F32E-48E0-A3D7-C07424CC8B5F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FA4F2-59A2-4688-ABB7-B75652992095}">
  <sheetPr>
    <tabColor rgb="FF00B050"/>
  </sheetPr>
  <dimension ref="A1:AK91"/>
  <sheetViews>
    <sheetView zoomScale="60" zoomScaleNormal="60" workbookViewId="0">
      <selection activeCell="C10" sqref="C10"/>
    </sheetView>
  </sheetViews>
  <sheetFormatPr defaultColWidth="9.1796875" defaultRowHeight="14.5" x14ac:dyDescent="0.35"/>
  <cols>
    <col min="1" max="1" width="25.1796875" style="78" bestFit="1" customWidth="1"/>
    <col min="2" max="2" width="12.54296875" style="78" customWidth="1"/>
    <col min="3" max="3" width="11" style="78" bestFit="1" customWidth="1"/>
    <col min="4" max="4" width="9.453125" style="78" bestFit="1" customWidth="1"/>
    <col min="5" max="5" width="37.7265625" style="78" customWidth="1"/>
    <col min="6" max="6" width="9.1796875" style="78"/>
    <col min="7" max="7" width="11" style="78" bestFit="1" customWidth="1"/>
    <col min="8" max="8" width="9.1796875" style="78"/>
    <col min="9" max="9" width="15" style="78" customWidth="1"/>
    <col min="10" max="10" width="21.7265625" style="78" customWidth="1"/>
    <col min="11" max="11" width="9.81640625" style="78" bestFit="1" customWidth="1"/>
    <col min="12" max="16" width="9.1796875" style="78"/>
    <col min="17" max="17" width="11" style="78" bestFit="1" customWidth="1"/>
    <col min="18" max="19" width="9.1796875" style="78"/>
    <col min="20" max="20" width="11" style="78" bestFit="1" customWidth="1"/>
    <col min="21" max="21" width="9.1796875" style="78"/>
    <col min="22" max="22" width="11" style="78" bestFit="1" customWidth="1"/>
    <col min="23" max="23" width="9.1796875" style="78"/>
    <col min="24" max="24" width="21" style="78" customWidth="1"/>
    <col min="25" max="25" width="16.54296875" style="78" customWidth="1"/>
    <col min="26" max="26" width="14.1796875" style="78" customWidth="1"/>
    <col min="27" max="27" width="8.81640625" style="78" customWidth="1"/>
    <col min="28" max="16384" width="9.1796875" style="78"/>
  </cols>
  <sheetData>
    <row r="1" spans="1:37" s="70" customFormat="1" x14ac:dyDescent="0.35">
      <c r="A1" s="124" t="s">
        <v>1</v>
      </c>
      <c r="D1" s="125" t="s">
        <v>925</v>
      </c>
      <c r="E1" s="125"/>
    </row>
    <row r="2" spans="1:37" s="70" customFormat="1" x14ac:dyDescent="0.35">
      <c r="A2" s="126" t="str">
        <f>'Redovisning för kunder'!B7</f>
        <v/>
      </c>
      <c r="B2" s="127"/>
      <c r="D2" s="128" t="e">
        <f>IF(VLOOKUP($A$2,'Miljövärden urval för publ'!$B$2:$BR$600,MATCH("Visa se länk istället för miljövärden i publiceringsfilen: (sätt kryss manuellt)",'Miljövärden urval för publ'!$B$2:$BR$2,0),FALSE)="x","Nej","Ja")</f>
        <v>#N/A</v>
      </c>
      <c r="I2" s="129" t="s">
        <v>926</v>
      </c>
      <c r="J2" s="129"/>
      <c r="K2" s="129" cm="1">
        <f t="array" ref="K2:N2">'Redovisning för kunder'!B4:E4</f>
        <v>0</v>
      </c>
      <c r="L2" s="70">
        <v>0</v>
      </c>
      <c r="M2" s="70">
        <v>0</v>
      </c>
      <c r="N2" s="70">
        <v>0</v>
      </c>
    </row>
    <row r="3" spans="1:37" s="70" customFormat="1" x14ac:dyDescent="0.35">
      <c r="I3" s="129" t="s">
        <v>927</v>
      </c>
      <c r="J3" s="129"/>
      <c r="K3" s="129" t="e">
        <f>INDEX('Miljövärden för publ företag'!$B$4:$C$600,MATCH(A2,'Miljövärden för publ företag'!$C$4:$C$600,0),1)</f>
        <v>#N/A</v>
      </c>
      <c r="L3" s="130"/>
    </row>
    <row r="4" spans="1:37" s="70" customFormat="1" x14ac:dyDescent="0.35">
      <c r="I4" s="129" t="s">
        <v>928</v>
      </c>
      <c r="J4" s="129"/>
      <c r="K4" s="129" t="str">
        <f>IF(A2="Välj nät:","ja",IFERROR(IF(K2=K3,"ja","nej"),"nej"))</f>
        <v>nej</v>
      </c>
    </row>
    <row r="5" spans="1:37" s="70" customFormat="1" ht="18.5" x14ac:dyDescent="0.45">
      <c r="A5" s="131" t="s">
        <v>929</v>
      </c>
      <c r="I5" s="129"/>
      <c r="J5" s="129"/>
      <c r="K5" s="129"/>
    </row>
    <row r="7" spans="1:37" ht="91" x14ac:dyDescent="0.35">
      <c r="A7" s="1" t="s">
        <v>795</v>
      </c>
      <c r="B7" s="1" t="s">
        <v>84</v>
      </c>
      <c r="C7" s="1" t="s">
        <v>786</v>
      </c>
      <c r="D7" s="1" t="s">
        <v>139</v>
      </c>
      <c r="E7" s="1" t="s">
        <v>451</v>
      </c>
      <c r="F7" s="1" t="s">
        <v>804</v>
      </c>
      <c r="G7" s="1" t="s">
        <v>83</v>
      </c>
      <c r="H7" s="1" t="s">
        <v>133</v>
      </c>
      <c r="I7" s="1" t="s">
        <v>783</v>
      </c>
      <c r="J7" s="1" t="s">
        <v>791</v>
      </c>
      <c r="K7" s="1" t="s">
        <v>784</v>
      </c>
      <c r="L7" s="1" t="s">
        <v>787</v>
      </c>
      <c r="M7" s="1" t="s">
        <v>793</v>
      </c>
      <c r="N7" s="1" t="s">
        <v>794</v>
      </c>
      <c r="O7" s="1" t="s">
        <v>806</v>
      </c>
      <c r="P7" s="1" t="s">
        <v>799</v>
      </c>
      <c r="Q7" s="1" t="s">
        <v>798</v>
      </c>
      <c r="R7" s="1" t="s">
        <v>800</v>
      </c>
      <c r="S7" s="1" t="s">
        <v>805</v>
      </c>
      <c r="T7" s="1" t="s">
        <v>527</v>
      </c>
      <c r="U7" s="1" t="s">
        <v>143</v>
      </c>
      <c r="V7" s="1" t="s">
        <v>803</v>
      </c>
      <c r="W7" s="1" t="s">
        <v>796</v>
      </c>
      <c r="X7" s="1" t="s">
        <v>785</v>
      </c>
      <c r="Y7" s="1" t="s">
        <v>801</v>
      </c>
      <c r="Z7" s="1" t="s">
        <v>802</v>
      </c>
      <c r="AA7" s="1" t="s">
        <v>792</v>
      </c>
      <c r="AB7" s="1" t="s">
        <v>255</v>
      </c>
      <c r="AC7" s="1" t="s">
        <v>782</v>
      </c>
      <c r="AD7" s="1" t="s">
        <v>797</v>
      </c>
      <c r="AE7" s="82" t="s">
        <v>822</v>
      </c>
      <c r="AG7" s="132" t="s">
        <v>930</v>
      </c>
      <c r="AH7" s="132" t="s">
        <v>931</v>
      </c>
      <c r="AI7" s="132" t="s">
        <v>820</v>
      </c>
      <c r="AJ7" s="132"/>
      <c r="AK7" s="132" t="s">
        <v>932</v>
      </c>
    </row>
    <row r="8" spans="1:37" s="70" customFormat="1" x14ac:dyDescent="0.35">
      <c r="A8" s="133" t="str">
        <f>IF($K$4="nej","",VLOOKUP($A$2,Totalt!$B$1:$BZ$571,MATCH(A$7,Totalt!$B$1:$BZ$1,0),FALSE))</f>
        <v/>
      </c>
      <c r="B8" s="133" t="str">
        <f>IF($K$4="nej","",VLOOKUP($A$2,Totalt!$B$1:$BZ$571,MATCH(B$7,Totalt!$B$1:$BZ$1,0),FALSE))</f>
        <v/>
      </c>
      <c r="C8" s="133" t="str">
        <f>IF($K$4="nej","",VLOOKUP($A$2,Totalt!$B$1:$BZ$571,MATCH(C$7,Totalt!$B$1:$BZ$1,0),FALSE))</f>
        <v/>
      </c>
      <c r="D8" s="133" t="str">
        <f>IF($K$4="nej","",VLOOKUP($A$2,Totalt!$B$1:$BZ$571,MATCH(D$7,Totalt!$B$1:$BZ$1,0),FALSE))</f>
        <v/>
      </c>
      <c r="E8" s="133" t="str">
        <f>IF($K$4="nej","",VLOOKUP($A$2,Totalt!$B$1:$BZ$571,MATCH(E$7,Totalt!$B$1:$BZ$1,0),FALSE))</f>
        <v/>
      </c>
      <c r="F8" s="133" t="str">
        <f>IF($K$4="nej","",VLOOKUP($A$2,Totalt!$B$1:$BZ$571,MATCH(F$7,Totalt!$B$1:$BZ$1,0),FALSE))</f>
        <v/>
      </c>
      <c r="G8" s="133" t="str">
        <f>IF($K$4="nej","",VLOOKUP($A$2,Totalt!$B$1:$BZ$571,MATCH(G$7,Totalt!$B$1:$BZ$1,0),FALSE))</f>
        <v/>
      </c>
      <c r="H8" s="133" t="str">
        <f>IF($K$4="nej","",VLOOKUP($A$2,Totalt!$B$1:$BZ$571,MATCH(H$7,Totalt!$B$1:$BZ$1,0),FALSE)+VLOOKUP($A$2,Totalt!$B$1:$BZ$571,MATCH("Biogas",Totalt!$B$1:$BZ$1,0),FALSE))</f>
        <v/>
      </c>
      <c r="I8" s="133" t="str">
        <f>IF($K$4="nej","",VLOOKUP($A$2,Totalt!$B$1:$BZ$571,MATCH(I$7,Totalt!$B$1:$BZ$1,0),FALSE))</f>
        <v/>
      </c>
      <c r="J8" s="133" t="str">
        <f>IF($K$4="nej","",VLOOKUP($A$2,Totalt!$B$1:$BZ$571,MATCH(J$7,Totalt!$B$1:$BZ$1,0),FALSE))</f>
        <v/>
      </c>
      <c r="K8" s="133" t="str">
        <f>IF($K$4="nej","",VLOOKUP($A$2,Totalt!$B$1:$BZ$571,MATCH(K$7,Totalt!$B$1:$BZ$1,0),FALSE))</f>
        <v/>
      </c>
      <c r="L8" s="133" t="str">
        <f>IF($K$4="nej","",VLOOKUP($A$2,Totalt!$B$1:$BZ$571,MATCH(L$7,Totalt!$B$1:$BZ$1,0),FALSE))</f>
        <v/>
      </c>
      <c r="M8" s="133" t="str">
        <f>IF($K$4="nej","",VLOOKUP($A$2,Totalt!$B$1:$BZ$571,MATCH(M$7,Totalt!$B$1:$BZ$1,0),FALSE))</f>
        <v/>
      </c>
      <c r="N8" s="133" t="str">
        <f>IF($K$4="nej","",VLOOKUP($A$2,Totalt!$B$1:$BZ$571,MATCH(N$7,Totalt!$B$1:$BZ$1,0),FALSE))</f>
        <v/>
      </c>
      <c r="O8" s="133" t="str">
        <f>IF($K$4="nej","",VLOOKUP($A$2,Totalt!$B$1:$BZ$571,MATCH(O$7,Totalt!$B$1:$BZ$1,0),FALSE))</f>
        <v/>
      </c>
      <c r="P8" s="133" t="str">
        <f>IF($K$4="nej","",VLOOKUP($A$2,Totalt!$B$1:$BZ$571,MATCH(P$7,Totalt!$B$1:$BZ$1,0),FALSE))</f>
        <v/>
      </c>
      <c r="Q8" s="133" t="str">
        <f>IF($K$4="nej","",VLOOKUP($A$2,Totalt!$B$1:$BZ$571,MATCH(Q$7,Totalt!$B$1:$BZ$1,0),FALSE))</f>
        <v/>
      </c>
      <c r="R8" s="133" t="str">
        <f>IF($K$4="nej","",VLOOKUP($A$2,Totalt!$B$1:$BZ$571,MATCH(R$7,Totalt!$B$1:$BZ$1,0),FALSE))</f>
        <v/>
      </c>
      <c r="S8" s="133" t="str">
        <f>IF($K$4="nej","",VLOOKUP($A$2,Totalt!$B$1:$BZ$571,MATCH(S$7,Totalt!$B$1:$BZ$1,0),FALSE))</f>
        <v/>
      </c>
      <c r="T8" s="133" t="str">
        <f>IF($K$4="nej","",VLOOKUP($A$2,Totalt!$B$1:$BZ$571,MATCH(T$7,Totalt!$B$1:$BZ$1,0),FALSE))</f>
        <v/>
      </c>
      <c r="U8" s="133" t="str">
        <f>IF($K$4="nej","",VLOOKUP($A$2,Totalt!$B$1:$BZ$571,MATCH(U$7,Totalt!$B$1:$BZ$1,0),FALSE)+VLOOKUP($A$2,Totalt!$B$1:$BZ$571,MATCH("HVO Rapsolja",Totalt!$B$1:$BZ$1,0),FALSE)+VLOOKUP($A$2,Totalt!$B$1:$BZ$571,MATCH("HVO Slaktavfall",Totalt!$B$1:$BZ$1,0),FALSE)+VLOOKUP($A$2,Totalt!$B$1:$BZ$571,MATCH("HVO Tallolja",Totalt!$B$1:$BZ$1,0),FALSE)+VLOOKUP($A$2,Totalt!$B$1:$BZ$571,MATCH("HVO Used cooking oil",Totalt!$B$1:$BZ$1,0),FALSE)+VLOOKUP($A$2,Totalt!$B$1:$BZ$571,MATCH("RME",Totalt!$B$1:$BZ$1,0),FALSE))</f>
        <v/>
      </c>
      <c r="V8" s="133" t="str">
        <f>IF($K$4="nej","",VLOOKUP($A$2,Totalt!$B$1:$BZ$571,MATCH(V$7,Totalt!$B$1:$BZ$1,0),FALSE))</f>
        <v/>
      </c>
      <c r="W8" s="133" t="str">
        <f>IF($K$4="nej","",VLOOKUP($A$2,Totalt!$B$1:$BZ$571,MATCH(W$7,Totalt!$B$1:$BZ$1,0),FALSE))</f>
        <v/>
      </c>
      <c r="X8" s="133" t="str">
        <f>IF($K$4="nej","",VLOOKUP($A$2,Totalt!$B$1:$BZ$571,MATCH(X$7,Totalt!$B$1:$BZ$1,0),FALSE))</f>
        <v/>
      </c>
      <c r="Y8" s="133" t="str">
        <f>IF($K$4="nej","",VLOOKUP($A$2,Totalt!$B$1:$BZ$571,MATCH(Y$7,Totalt!$B$1:$BZ$1,0),FALSE))</f>
        <v/>
      </c>
      <c r="Z8" s="133" t="str">
        <f>IF($K$4="nej","",VLOOKUP($A$2,Totalt!$B$1:$BZ$571,MATCH(Z$7,Totalt!$B$1:$BZ$1,0),FALSE))</f>
        <v/>
      </c>
      <c r="AA8" s="133" t="str">
        <f>IF($K$4="nej","",VLOOKUP($A$2,Totalt!$B$1:$BZ$571,MATCH(AA$7,Totalt!$B$1:$BZ$1,0),FALSE))</f>
        <v/>
      </c>
      <c r="AB8" s="133" t="str">
        <f>IF($K$4="nej","",VLOOKUP($A$2,Totalt!$B$1:$BZ$571,MATCH(AB$7,Totalt!$B$1:$BZ$1,0),FALSE))</f>
        <v/>
      </c>
      <c r="AC8" s="133" t="str">
        <f>IF($K$4="nej","",VLOOKUP($A$2,Totalt!$B$1:$BZ$571,MATCH(AC$7,Totalt!$B$1:$BZ$1,0),FALSE))</f>
        <v/>
      </c>
      <c r="AD8" s="133" t="str">
        <f>IF($K$4="nej","",VLOOKUP($A$2,Totalt!$B$1:$BZ$571,MATCH(AD$7,Totalt!$B$1:$BZ$1,0),FALSE))</f>
        <v/>
      </c>
      <c r="AE8" s="133" t="str">
        <f>IF($K$4="nej","",VLOOKUP($A$2,Totalt!$B$1:$BZ$571,MATCH(AE$7,Totalt!$B$1:$BZ$1,0),FALSE))</f>
        <v/>
      </c>
      <c r="AG8" s="70">
        <f>SUM(A8:AE8)</f>
        <v>0</v>
      </c>
      <c r="AH8" s="70" t="e">
        <f>VLOOKUP($A$2,Totalt!$B$1:$BZ$512,MATCH("Totalt tillförd energi:",Totalt!$B$1:$BZ$1,0),FALSE)</f>
        <v>#N/A</v>
      </c>
      <c r="AI8" s="70" t="e">
        <f>AG8-AH8</f>
        <v>#N/A</v>
      </c>
      <c r="AK8" s="70" t="e">
        <f>X8+Y8+AD8</f>
        <v>#VALUE!</v>
      </c>
    </row>
    <row r="9" spans="1:37" s="70" customFormat="1" ht="56.25" customHeight="1" x14ac:dyDescent="0.35">
      <c r="B9" s="134" t="s">
        <v>933</v>
      </c>
      <c r="C9" s="134" t="s">
        <v>933</v>
      </c>
      <c r="D9" s="134" t="s">
        <v>933</v>
      </c>
      <c r="H9" s="134"/>
      <c r="I9" s="134"/>
      <c r="J9" s="134"/>
      <c r="K9" s="134" t="s">
        <v>15</v>
      </c>
      <c r="L9" s="134" t="s">
        <v>15</v>
      </c>
      <c r="M9" s="134" t="s">
        <v>15</v>
      </c>
      <c r="N9" s="134" t="s">
        <v>15</v>
      </c>
      <c r="O9" s="134" t="s">
        <v>15</v>
      </c>
      <c r="P9" s="134" t="s">
        <v>831</v>
      </c>
      <c r="Q9" s="134" t="s">
        <v>831</v>
      </c>
      <c r="R9" s="134" t="s">
        <v>831</v>
      </c>
      <c r="S9" s="134" t="s">
        <v>831</v>
      </c>
      <c r="T9" s="134" t="s">
        <v>934</v>
      </c>
      <c r="U9" s="134" t="s">
        <v>934</v>
      </c>
      <c r="V9" s="134" t="s">
        <v>130</v>
      </c>
      <c r="W9" s="134"/>
      <c r="X9" s="134" t="s">
        <v>830</v>
      </c>
      <c r="Y9" s="134" t="s">
        <v>830</v>
      </c>
      <c r="Z9" s="132"/>
      <c r="AA9" s="132"/>
      <c r="AB9" s="132"/>
      <c r="AC9" s="134" t="s">
        <v>935</v>
      </c>
      <c r="AD9" s="134" t="s">
        <v>830</v>
      </c>
      <c r="AE9" s="134" t="s">
        <v>936</v>
      </c>
    </row>
    <row r="13" spans="1:37" ht="18.5" x14ac:dyDescent="0.45">
      <c r="A13" s="131" t="s">
        <v>937</v>
      </c>
    </row>
    <row r="15" spans="1:37" x14ac:dyDescent="0.35">
      <c r="A15" s="135" t="s">
        <v>938</v>
      </c>
      <c r="B15" s="136"/>
      <c r="C15" s="136"/>
      <c r="D15" s="136"/>
      <c r="E15" s="136"/>
      <c r="F15" s="136"/>
      <c r="G15" s="137"/>
      <c r="H15" s="70"/>
      <c r="I15" s="203" t="s">
        <v>939</v>
      </c>
      <c r="J15" s="204"/>
      <c r="K15" s="205"/>
    </row>
    <row r="16" spans="1:37" s="70" customFormat="1" ht="58" x14ac:dyDescent="0.35">
      <c r="A16" s="138" t="s">
        <v>811</v>
      </c>
      <c r="B16" s="139" t="s">
        <v>940</v>
      </c>
      <c r="C16" s="139"/>
      <c r="D16" s="139"/>
      <c r="E16" s="140" t="s">
        <v>941</v>
      </c>
      <c r="F16" s="140" t="s">
        <v>942</v>
      </c>
      <c r="G16" s="141" t="s">
        <v>943</v>
      </c>
      <c r="I16" s="142" t="s">
        <v>944</v>
      </c>
      <c r="J16" s="143" t="s">
        <v>813</v>
      </c>
      <c r="K16" s="144" t="s">
        <v>945</v>
      </c>
      <c r="L16" s="132"/>
      <c r="M16" s="132"/>
      <c r="N16" s="132"/>
    </row>
    <row r="17" spans="1:25" x14ac:dyDescent="0.35">
      <c r="A17" s="78" t="str">
        <f>IF($K$4="nej","",VLOOKUP($A$2,Miljö!$B$1:$BD$600,MATCH(A16,Miljö!$B$1:$BD$1,0),FALSE))</f>
        <v/>
      </c>
      <c r="B17" s="78" t="str">
        <f>IF($K$4="nej","",IF(A17="ja",VLOOKUP($A$2,Miljö!$B$1:$BD$600,MATCH("Typ av ursprungsspecificerad el   (Om inget värde anges används Nordisk residualmix, se inforuta) ()",Miljö!$B$1:$BD$1,0),FALSE),"Nordisk residual"))</f>
        <v/>
      </c>
      <c r="E17" s="78" t="str">
        <f>IF($K$4="nej","",VLOOKUP($A$2,Miljö!$B$1:$BD$600,MATCH("Fossilandel för ursprungspecificerad el ()",Miljö!$B$1:$BD$1,0),FALSE))</f>
        <v/>
      </c>
      <c r="F17" s="78" t="str">
        <f>IF($K$4="nej","",1-E17-G17)</f>
        <v/>
      </c>
      <c r="G17" s="78" t="str">
        <f>IF($K$4="nej","",VLOOKUP($A$2,Miljö!$B$1:$BD$600,MATCH("Kärnkraftsandel för ursprungsspecificerad el ()",Miljö!$B$1:$BD$1,0),FALSE))</f>
        <v/>
      </c>
      <c r="I17" s="78" t="str">
        <f>IF($K$4="nej","",IF(AE8&gt;0,"Ja","Nej"))</f>
        <v/>
      </c>
      <c r="J17" s="78" t="str">
        <f>IF($K$4="nej","",IF(I17="ja",VLOOKUP($A$2,Miljö!$B$1:$BD$600,MATCH(J16,Miljö!$B$1:$BD$1,0),FALSE),0))</f>
        <v/>
      </c>
      <c r="K17" s="78" t="str">
        <f>IF($K$4="nej","",IF(I17="ja",1-J17,0))</f>
        <v/>
      </c>
    </row>
    <row r="21" spans="1:25" ht="18.5" x14ac:dyDescent="0.45">
      <c r="A21" s="131" t="s">
        <v>946</v>
      </c>
    </row>
    <row r="24" spans="1:25" s="70" customFormat="1" x14ac:dyDescent="0.35">
      <c r="A24" s="206" t="s">
        <v>947</v>
      </c>
      <c r="B24" s="207"/>
      <c r="C24" s="207"/>
      <c r="D24" s="207"/>
      <c r="E24" s="208"/>
      <c r="F24" s="206" t="s">
        <v>948</v>
      </c>
      <c r="G24" s="207"/>
      <c r="H24" s="207"/>
      <c r="I24" s="207"/>
      <c r="J24" s="207"/>
      <c r="K24" s="207"/>
      <c r="L24" s="208"/>
      <c r="M24" s="206" t="s">
        <v>949</v>
      </c>
      <c r="N24" s="207"/>
      <c r="O24" s="207"/>
      <c r="P24" s="206" t="s">
        <v>950</v>
      </c>
      <c r="Q24" s="207"/>
      <c r="R24" s="207"/>
      <c r="S24" s="207"/>
      <c r="T24" s="207"/>
      <c r="U24" s="207"/>
      <c r="V24" s="208"/>
      <c r="X24" s="206" t="s">
        <v>810</v>
      </c>
      <c r="Y24" s="208"/>
    </row>
    <row r="25" spans="1:25" s="70" customFormat="1" ht="101.5" x14ac:dyDescent="0.35">
      <c r="A25" s="145" t="s">
        <v>831</v>
      </c>
      <c r="B25" s="146" t="s">
        <v>15</v>
      </c>
      <c r="C25" s="146" t="s">
        <v>130</v>
      </c>
      <c r="D25" s="146" t="s">
        <v>934</v>
      </c>
      <c r="E25" s="147" t="s">
        <v>951</v>
      </c>
      <c r="F25" s="148" t="s">
        <v>255</v>
      </c>
      <c r="G25" s="148" t="s">
        <v>83</v>
      </c>
      <c r="H25" s="146" t="s">
        <v>133</v>
      </c>
      <c r="I25" s="148" t="s">
        <v>783</v>
      </c>
      <c r="J25" s="148" t="s">
        <v>791</v>
      </c>
      <c r="K25" s="148" t="s">
        <v>952</v>
      </c>
      <c r="L25" s="148" t="s">
        <v>792</v>
      </c>
      <c r="M25" s="149" t="s">
        <v>953</v>
      </c>
      <c r="N25" s="146" t="s">
        <v>954</v>
      </c>
      <c r="O25" s="150" t="s">
        <v>955</v>
      </c>
      <c r="P25" s="151" t="s">
        <v>795</v>
      </c>
      <c r="Q25" s="148" t="s">
        <v>933</v>
      </c>
      <c r="R25" s="148" t="s">
        <v>451</v>
      </c>
      <c r="S25" s="148" t="s">
        <v>804</v>
      </c>
      <c r="T25" s="148" t="s">
        <v>956</v>
      </c>
      <c r="U25" s="148" t="s">
        <v>935</v>
      </c>
      <c r="V25" s="150" t="s">
        <v>957</v>
      </c>
      <c r="X25" s="151" t="s">
        <v>958</v>
      </c>
      <c r="Y25" s="152" t="s">
        <v>820</v>
      </c>
    </row>
    <row r="26" spans="1:25" s="109" customFormat="1" x14ac:dyDescent="0.35">
      <c r="A26" s="109" t="e">
        <f>IF($D$2="Nej",0,P8+Q8+R8+S8)</f>
        <v>#N/A</v>
      </c>
      <c r="B26" s="109" t="e">
        <f>IF($D$2="Nej",0,K8+L8+M8+N8+O8)</f>
        <v>#N/A</v>
      </c>
      <c r="C26" s="109" t="e">
        <f>IF($D$2="Nej",0,V8)</f>
        <v>#N/A</v>
      </c>
      <c r="D26" s="109" t="e">
        <f>IF($D$2="Nej",0,U8+T8)</f>
        <v>#N/A</v>
      </c>
      <c r="E26" s="109" t="e">
        <f>IF($D$2="Nej",0,F17*AK8)</f>
        <v>#N/A</v>
      </c>
      <c r="F26" s="109" t="e">
        <f>IF($D$2="Nej",0,AB8)</f>
        <v>#N/A</v>
      </c>
      <c r="G26" s="109" t="e">
        <f>IF($D$2="Nej",0,G8)</f>
        <v>#N/A</v>
      </c>
      <c r="H26" s="109" t="e">
        <f t="shared" ref="H26:J26" si="0">IF($D$2="Nej",0,H8)</f>
        <v>#N/A</v>
      </c>
      <c r="I26" s="109" t="e">
        <f t="shared" si="0"/>
        <v>#N/A</v>
      </c>
      <c r="J26" s="109" t="e">
        <f t="shared" si="0"/>
        <v>#N/A</v>
      </c>
      <c r="K26" s="109" t="e">
        <f>IF($D$2="Nej",0,Z8)</f>
        <v>#N/A</v>
      </c>
      <c r="L26" s="109" t="e">
        <f>IF($D$2="Nej",0,AA8)</f>
        <v>#N/A</v>
      </c>
      <c r="M26" s="109" t="e">
        <f>IF($D$2="Nej",0,W8)</f>
        <v>#N/A</v>
      </c>
      <c r="N26" s="109" t="e">
        <f>IF($D$2="Nej",0,AK8*G17)</f>
        <v>#N/A</v>
      </c>
      <c r="O26" s="109" t="e">
        <f>IF($D$2="Nej",0,AE8*K17)</f>
        <v>#N/A</v>
      </c>
      <c r="P26" s="109" t="e">
        <f>IF($D$2="Nej",0,A8)</f>
        <v>#N/A</v>
      </c>
      <c r="Q26" s="109" t="e">
        <f>IF($D$2="Nej",0,B8+C8+D8)</f>
        <v>#N/A</v>
      </c>
      <c r="R26" s="109" t="e">
        <f>IF($D$2="Nej",0,E8)</f>
        <v>#N/A</v>
      </c>
      <c r="S26" s="109" t="e">
        <f>IF($D$2="Nej",0,F8)</f>
        <v>#N/A</v>
      </c>
      <c r="T26" s="109" t="e">
        <f>IF($D$2="Nej",0,AK8*E17)</f>
        <v>#N/A</v>
      </c>
      <c r="U26" s="109" t="e">
        <f>IF($D$2="Nej",0,AC8)</f>
        <v>#N/A</v>
      </c>
      <c r="V26" s="109" t="e">
        <f>IF($D$2="Nej",0,AE8*J17)</f>
        <v>#N/A</v>
      </c>
      <c r="X26" s="109" t="e">
        <f>SUM(A26:V26)</f>
        <v>#N/A</v>
      </c>
      <c r="Y26" s="109" t="e">
        <f>X26-AG8</f>
        <v>#N/A</v>
      </c>
    </row>
    <row r="27" spans="1:25" s="109" customFormat="1" x14ac:dyDescent="0.35">
      <c r="A27" s="109" t="e">
        <f>A26/$X$26</f>
        <v>#N/A</v>
      </c>
      <c r="B27" s="109" t="e">
        <f t="shared" ref="B27:V27" si="1">B26/$X$26</f>
        <v>#N/A</v>
      </c>
      <c r="C27" s="109" t="e">
        <f t="shared" si="1"/>
        <v>#N/A</v>
      </c>
      <c r="D27" s="109" t="e">
        <f t="shared" si="1"/>
        <v>#N/A</v>
      </c>
      <c r="E27" s="109" t="e">
        <f>E26/$X$26</f>
        <v>#N/A</v>
      </c>
      <c r="F27" s="109" t="e">
        <f t="shared" si="1"/>
        <v>#N/A</v>
      </c>
      <c r="G27" s="109" t="e">
        <f t="shared" si="1"/>
        <v>#N/A</v>
      </c>
      <c r="H27" s="109" t="e">
        <f t="shared" si="1"/>
        <v>#N/A</v>
      </c>
      <c r="I27" s="109" t="e">
        <f t="shared" si="1"/>
        <v>#N/A</v>
      </c>
      <c r="J27" s="109" t="e">
        <f t="shared" si="1"/>
        <v>#N/A</v>
      </c>
      <c r="K27" s="109" t="e">
        <f t="shared" si="1"/>
        <v>#N/A</v>
      </c>
      <c r="L27" s="109" t="e">
        <f t="shared" si="1"/>
        <v>#N/A</v>
      </c>
      <c r="M27" s="109" t="e">
        <f t="shared" si="1"/>
        <v>#N/A</v>
      </c>
      <c r="N27" s="109" t="e">
        <f t="shared" si="1"/>
        <v>#N/A</v>
      </c>
      <c r="O27" s="109" t="e">
        <f t="shared" si="1"/>
        <v>#N/A</v>
      </c>
      <c r="P27" s="109" t="e">
        <f t="shared" si="1"/>
        <v>#N/A</v>
      </c>
      <c r="Q27" s="109" t="e">
        <f t="shared" si="1"/>
        <v>#N/A</v>
      </c>
      <c r="R27" s="109" t="e">
        <f t="shared" si="1"/>
        <v>#N/A</v>
      </c>
      <c r="S27" s="109" t="e">
        <f t="shared" si="1"/>
        <v>#N/A</v>
      </c>
      <c r="T27" s="109" t="e">
        <f t="shared" si="1"/>
        <v>#N/A</v>
      </c>
      <c r="U27" s="109" t="e">
        <f t="shared" si="1"/>
        <v>#N/A</v>
      </c>
      <c r="V27" s="109" t="e">
        <f t="shared" si="1"/>
        <v>#N/A</v>
      </c>
    </row>
    <row r="29" spans="1:25" s="109" customFormat="1" x14ac:dyDescent="0.35">
      <c r="A29" s="70" t="s">
        <v>959</v>
      </c>
      <c r="B29" s="109" t="e">
        <f>SUM(A26:E26)</f>
        <v>#N/A</v>
      </c>
      <c r="F29" s="70" t="s">
        <v>960</v>
      </c>
      <c r="G29" s="109" t="e">
        <f>SUM(F26:L26)</f>
        <v>#N/A</v>
      </c>
      <c r="M29" s="70" t="s">
        <v>961</v>
      </c>
      <c r="O29" s="109" t="e">
        <f>SUM(M26:O26)</f>
        <v>#N/A</v>
      </c>
      <c r="P29" s="70" t="s">
        <v>962</v>
      </c>
      <c r="Q29" s="109" t="e">
        <f>SUM(P26:V26)</f>
        <v>#N/A</v>
      </c>
      <c r="X29" s="70" t="e">
        <f>B29+G29+O29+Q29</f>
        <v>#N/A</v>
      </c>
      <c r="Y29" s="109" t="e">
        <f>X26-X29</f>
        <v>#N/A</v>
      </c>
    </row>
    <row r="30" spans="1:25" s="109" customFormat="1" x14ac:dyDescent="0.35">
      <c r="A30" s="70" t="s">
        <v>963</v>
      </c>
      <c r="B30" s="109" t="e">
        <f>B29/$X$26</f>
        <v>#N/A</v>
      </c>
      <c r="F30" s="70" t="s">
        <v>964</v>
      </c>
      <c r="G30" s="109" t="e">
        <f>G29/$X$26</f>
        <v>#N/A</v>
      </c>
      <c r="M30" s="70" t="s">
        <v>965</v>
      </c>
      <c r="O30" s="109" t="e">
        <f>O29/$X$26</f>
        <v>#N/A</v>
      </c>
      <c r="P30" s="70" t="s">
        <v>875</v>
      </c>
      <c r="Q30" s="109" t="e">
        <f>Q29/$X$26</f>
        <v>#N/A</v>
      </c>
      <c r="X30" s="109" t="e">
        <f>B30+G30+O30+Q30</f>
        <v>#N/A</v>
      </c>
      <c r="Y30" s="109" t="e">
        <f>100%-X30</f>
        <v>#N/A</v>
      </c>
    </row>
    <row r="32" spans="1:25" ht="18.5" x14ac:dyDescent="0.45">
      <c r="A32" s="131" t="s">
        <v>966</v>
      </c>
    </row>
    <row r="33" spans="1:27" s="70" customFormat="1" ht="18.5" x14ac:dyDescent="0.45">
      <c r="A33" s="131"/>
      <c r="B33" s="70" t="s">
        <v>967</v>
      </c>
      <c r="D33" s="70" t="s">
        <v>968</v>
      </c>
      <c r="G33" s="153" t="s">
        <v>969</v>
      </c>
    </row>
    <row r="34" spans="1:27" x14ac:dyDescent="0.35">
      <c r="A34" s="70" t="s">
        <v>948</v>
      </c>
      <c r="B34" s="78" t="e">
        <f>G29</f>
        <v>#N/A</v>
      </c>
      <c r="C34" s="78" t="e">
        <f>G30</f>
        <v>#N/A</v>
      </c>
      <c r="D34" s="78" t="e">
        <f>ROUND(C34*100,IF(C34*100&gt;1,0,IF(C34*100&gt;=0.1,1,IF(C34*100&gt;0.01,2,3))))</f>
        <v>#N/A</v>
      </c>
      <c r="G34" s="78" t="e">
        <f>A34&amp; " "&amp;D34&amp;"%"</f>
        <v>#N/A</v>
      </c>
    </row>
    <row r="35" spans="1:27" x14ac:dyDescent="0.35">
      <c r="A35" s="70" t="s">
        <v>970</v>
      </c>
      <c r="B35" s="78" t="e">
        <f>B29</f>
        <v>#N/A</v>
      </c>
      <c r="C35" s="78" t="e">
        <f>B30</f>
        <v>#N/A</v>
      </c>
      <c r="D35" s="78" t="e">
        <f t="shared" ref="D35:D37" si="2">ROUND(C35*100,IF(C35*100&gt;1,0,IF(C35*100&gt;=0.1,1,IF(C35*100&gt;0.01,2,3))))</f>
        <v>#N/A</v>
      </c>
      <c r="G35" s="78" t="e">
        <f>A35&amp; " "&amp;D35&amp;"%"</f>
        <v>#N/A</v>
      </c>
    </row>
    <row r="36" spans="1:27" x14ac:dyDescent="0.35">
      <c r="A36" s="70" t="s">
        <v>971</v>
      </c>
      <c r="B36" s="78" t="e">
        <f>O29</f>
        <v>#N/A</v>
      </c>
      <c r="C36" s="78" t="e">
        <f>O30</f>
        <v>#N/A</v>
      </c>
      <c r="D36" s="78" t="e">
        <f t="shared" si="2"/>
        <v>#N/A</v>
      </c>
      <c r="G36" s="78" t="e">
        <f t="shared" ref="G36:G37" si="3">A36&amp; " "&amp;D36&amp;"%"</f>
        <v>#N/A</v>
      </c>
    </row>
    <row r="37" spans="1:27" x14ac:dyDescent="0.35">
      <c r="A37" s="70" t="s">
        <v>950</v>
      </c>
      <c r="B37" s="78" t="e">
        <f>Q29</f>
        <v>#N/A</v>
      </c>
      <c r="C37" s="78" t="e">
        <f>Q30</f>
        <v>#N/A</v>
      </c>
      <c r="D37" s="78" t="e">
        <f t="shared" si="2"/>
        <v>#N/A</v>
      </c>
      <c r="G37" s="78" t="e">
        <f t="shared" si="3"/>
        <v>#N/A</v>
      </c>
    </row>
    <row r="41" spans="1:27" ht="18.5" x14ac:dyDescent="0.45">
      <c r="A41" s="131" t="s">
        <v>972</v>
      </c>
    </row>
    <row r="42" spans="1:27" ht="18.5" x14ac:dyDescent="0.45">
      <c r="A42" s="131"/>
    </row>
    <row r="43" spans="1:27" s="70" customFormat="1" x14ac:dyDescent="0.35">
      <c r="A43" s="153" t="s">
        <v>973</v>
      </c>
      <c r="F43" s="154" t="s">
        <v>974</v>
      </c>
      <c r="G43" s="155"/>
      <c r="H43" s="155"/>
      <c r="I43" s="155"/>
      <c r="J43" s="155"/>
      <c r="K43" s="155"/>
      <c r="L43" s="155"/>
      <c r="M43" s="154" t="s">
        <v>975</v>
      </c>
      <c r="N43" s="155"/>
      <c r="O43" s="155"/>
      <c r="P43" s="155"/>
      <c r="Q43" s="155"/>
      <c r="S43" s="154" t="s">
        <v>976</v>
      </c>
      <c r="X43" s="153" t="s">
        <v>977</v>
      </c>
    </row>
    <row r="44" spans="1:27" s="70" customFormat="1" ht="54.75" customHeight="1" x14ac:dyDescent="0.35">
      <c r="A44" s="199" t="s">
        <v>978</v>
      </c>
      <c r="B44" s="199"/>
      <c r="F44" s="154"/>
      <c r="G44" s="155"/>
      <c r="H44" s="155"/>
      <c r="I44" s="156" t="s">
        <v>979</v>
      </c>
      <c r="J44" s="155"/>
      <c r="K44" s="155"/>
      <c r="L44" s="155"/>
      <c r="M44" s="154"/>
      <c r="N44" s="155"/>
      <c r="O44" s="155"/>
      <c r="P44" s="155"/>
      <c r="Q44" s="155"/>
      <c r="S44" s="155" t="s">
        <v>980</v>
      </c>
      <c r="T44" s="155"/>
      <c r="U44" s="155" t="s">
        <v>981</v>
      </c>
      <c r="X44" s="200" t="s">
        <v>982</v>
      </c>
      <c r="Y44" s="201"/>
      <c r="Z44" s="201"/>
      <c r="AA44" s="202"/>
    </row>
    <row r="45" spans="1:27" ht="29" x14ac:dyDescent="0.35">
      <c r="A45" s="157"/>
      <c r="B45" s="158" t="s">
        <v>877</v>
      </c>
      <c r="C45" s="159"/>
      <c r="E45" s="70"/>
      <c r="F45" s="155"/>
      <c r="G45" s="155"/>
      <c r="H45" s="155"/>
      <c r="I45" s="156">
        <v>0</v>
      </c>
      <c r="J45" s="155"/>
      <c r="K45" s="155"/>
      <c r="L45" s="156">
        <v>0</v>
      </c>
      <c r="M45" s="155" t="str">
        <f>IFERROR(INDEX($F$46:$I$53,MATCH($L45,$I$46:$I$53,0),1),"")</f>
        <v/>
      </c>
      <c r="N45" s="155"/>
      <c r="O45" s="155"/>
      <c r="P45" s="155"/>
      <c r="Q45" s="155"/>
      <c r="R45" s="70"/>
      <c r="S45" s="155"/>
      <c r="T45" s="155"/>
      <c r="U45" s="155"/>
      <c r="V45" s="70"/>
      <c r="W45" s="70"/>
      <c r="X45" s="160"/>
      <c r="Y45" s="161" t="s">
        <v>983</v>
      </c>
      <c r="Z45" s="161" t="s">
        <v>984</v>
      </c>
      <c r="AA45" s="162"/>
    </row>
    <row r="46" spans="1:27" x14ac:dyDescent="0.35">
      <c r="A46" s="163" t="s">
        <v>836</v>
      </c>
      <c r="B46" s="164" t="e">
        <f>G30</f>
        <v>#N/A</v>
      </c>
      <c r="C46" s="165" t="s">
        <v>846</v>
      </c>
      <c r="E46" s="70"/>
      <c r="F46" s="166" t="str">
        <f>A46</f>
        <v>Återvunnen energi:</v>
      </c>
      <c r="G46" s="155"/>
      <c r="H46" s="155"/>
      <c r="I46" s="156">
        <f t="shared" ref="I46:I76" si="4">IF(F46&lt;&gt;"",I45+1,I45)</f>
        <v>1</v>
      </c>
      <c r="J46" s="155"/>
      <c r="K46" s="155"/>
      <c r="L46" s="156">
        <v>1</v>
      </c>
      <c r="M46" s="155" t="str">
        <f t="shared" ref="M46" si="5">IFERROR(INDEX($F$46:$I$76,MATCH($L46,$I$46:$I$76,0),1),"")</f>
        <v>Återvunnen energi:</v>
      </c>
      <c r="N46" s="155"/>
      <c r="O46" s="155"/>
      <c r="P46" s="155"/>
      <c r="Q46" s="155"/>
      <c r="R46" s="70"/>
      <c r="S46" s="155" t="str">
        <f>IF(M46="","",M46)</f>
        <v>Återvunnen energi:</v>
      </c>
      <c r="T46" s="155"/>
      <c r="U46" s="155" t="str">
        <f>IF(ISERROR(VLOOKUP(S46,$A$46:$B$74,2,FALSE)),"",IF(VLOOKUP(S46,$A$46:$B$74,2,FALSE)="","",VLOOKUP(S46,$A$46:$B$74,2,FALSE)))</f>
        <v/>
      </c>
      <c r="V46" s="70"/>
      <c r="W46" s="70"/>
      <c r="X46" s="167" t="str">
        <f t="shared" ref="X46:X76" si="6">S46</f>
        <v>Återvunnen energi:</v>
      </c>
      <c r="Y46" s="168" t="str">
        <f>IF(ISERROR(VLOOKUP(X46,$A$46:$C$74,3,FALSE)),"",IF(VLOOKUP(X46,$A$46:$C$74,3,FALSE)="Summa","ja",""))</f>
        <v>ja</v>
      </c>
      <c r="Z46" s="168" t="str">
        <f>IF(TYPE(U46)=1,
IF(U46*100&gt;10,3,IF(AND(U46*100&lt;10,U46*100&gt;0.1),3,4)),
"")</f>
        <v/>
      </c>
      <c r="AA46" s="169" t="str">
        <f>IFERROR(ROUND(U46,Z46)*100&amp;"%","")</f>
        <v/>
      </c>
    </row>
    <row r="47" spans="1:27" x14ac:dyDescent="0.35">
      <c r="A47" s="170" t="s">
        <v>865</v>
      </c>
      <c r="B47" s="171" t="e">
        <f>F27</f>
        <v>#N/A</v>
      </c>
      <c r="C47" s="165"/>
      <c r="E47" s="70"/>
      <c r="F47" s="155" t="e">
        <f>IF(B47=0,"",A47)</f>
        <v>#N/A</v>
      </c>
      <c r="G47" s="155"/>
      <c r="H47" s="155"/>
      <c r="I47" s="156" t="e">
        <f>IF(F47&lt;&gt;"",I46+1,I46)</f>
        <v>#N/A</v>
      </c>
      <c r="J47" s="155"/>
      <c r="K47" s="155"/>
      <c r="L47" s="156">
        <v>2</v>
      </c>
      <c r="M47" s="155" t="str">
        <f>IFERROR(INDEX($F$46:$I$76,MATCH($L47,$I$46:$I$76,0),1),"")</f>
        <v/>
      </c>
      <c r="N47" s="155"/>
      <c r="O47" s="155"/>
      <c r="P47" s="155"/>
      <c r="Q47" s="155"/>
      <c r="R47" s="70"/>
      <c r="S47" s="155" t="str">
        <f t="shared" ref="S47:S76" si="7">IF(M47="","",M47)</f>
        <v/>
      </c>
      <c r="T47" s="155"/>
      <c r="U47" s="155" t="str">
        <f t="shared" ref="U47:U76" si="8">IF(ISERROR(VLOOKUP(S47,$A$46:$B$74,2,FALSE)),"",IF(VLOOKUP(S47,$A$46:$B$74,2,FALSE)="","",VLOOKUP(S47,$A$46:$B$74,2,FALSE)))</f>
        <v/>
      </c>
      <c r="V47" s="70"/>
      <c r="W47" s="70"/>
      <c r="X47" s="167" t="str">
        <f t="shared" si="6"/>
        <v/>
      </c>
      <c r="Y47" s="168" t="str">
        <f>IF(ISERROR(VLOOKUP(X47,$A$46:$C$74,3,FALSE)),"",IF(VLOOKUP(X47,$A$46:$C$74,3,FALSE)="Summa","ja",""))</f>
        <v/>
      </c>
      <c r="Z47" s="168" t="str">
        <f t="shared" ref="Z47:Z76" si="9">IF(TYPE(U47)=1,
IF(U47*100&gt;10,3,IF(AND(U47*100&lt;10,U47*100&gt;0.1),3,4)),
"")</f>
        <v/>
      </c>
      <c r="AA47" s="169" t="str">
        <f t="shared" ref="AA47:AA76" si="10">IFERROR(ROUND(U47,Z47)*100&amp;"%","")</f>
        <v/>
      </c>
    </row>
    <row r="48" spans="1:27" x14ac:dyDescent="0.35">
      <c r="A48" s="170" t="s">
        <v>792</v>
      </c>
      <c r="B48" s="171" t="e">
        <f>L27</f>
        <v>#N/A</v>
      </c>
      <c r="C48" s="165"/>
      <c r="E48" s="70"/>
      <c r="F48" s="155" t="e">
        <f t="shared" ref="F48:F53" si="11">IF(B48=0,"",A48)</f>
        <v>#N/A</v>
      </c>
      <c r="G48" s="155"/>
      <c r="H48" s="155"/>
      <c r="I48" s="156" t="e">
        <f t="shared" si="4"/>
        <v>#N/A</v>
      </c>
      <c r="J48" s="155"/>
      <c r="K48" s="155"/>
      <c r="L48" s="156">
        <v>3</v>
      </c>
      <c r="M48" s="155" t="str">
        <f t="shared" ref="M48:M76" si="12">IFERROR(INDEX($F$46:$I$76,MATCH($L48,$I$46:$I$76,0),1),"")</f>
        <v/>
      </c>
      <c r="N48" s="155"/>
      <c r="O48" s="155"/>
      <c r="P48" s="155"/>
      <c r="Q48" s="155"/>
      <c r="R48" s="70"/>
      <c r="S48" s="155" t="str">
        <f>IF(M48="","",M48)</f>
        <v/>
      </c>
      <c r="T48" s="155"/>
      <c r="U48" s="155" t="str">
        <f t="shared" si="8"/>
        <v/>
      </c>
      <c r="V48" s="70"/>
      <c r="W48" s="70"/>
      <c r="X48" s="167" t="str">
        <f t="shared" si="6"/>
        <v/>
      </c>
      <c r="Y48" s="168" t="str">
        <f t="shared" ref="Y48:Y76" si="13">IF(ISERROR(VLOOKUP(X48,$A$46:$C$74,3,FALSE)),"",IF(VLOOKUP(X48,$A$46:$C$74,3,FALSE)="Summa","ja",""))</f>
        <v/>
      </c>
      <c r="Z48" s="168" t="str">
        <f t="shared" si="9"/>
        <v/>
      </c>
      <c r="AA48" s="169" t="str">
        <f t="shared" si="10"/>
        <v/>
      </c>
    </row>
    <row r="49" spans="1:27" x14ac:dyDescent="0.35">
      <c r="A49" s="170" t="s">
        <v>985</v>
      </c>
      <c r="B49" s="171" t="e">
        <f>K27</f>
        <v>#N/A</v>
      </c>
      <c r="C49" s="165"/>
      <c r="E49" s="70"/>
      <c r="F49" s="155" t="e">
        <f t="shared" si="11"/>
        <v>#N/A</v>
      </c>
      <c r="G49" s="155"/>
      <c r="H49" s="155"/>
      <c r="I49" s="156" t="e">
        <f t="shared" si="4"/>
        <v>#N/A</v>
      </c>
      <c r="J49" s="155"/>
      <c r="K49" s="155"/>
      <c r="L49" s="156">
        <v>4</v>
      </c>
      <c r="M49" s="155" t="str">
        <f t="shared" si="12"/>
        <v/>
      </c>
      <c r="N49" s="155"/>
      <c r="O49" s="155"/>
      <c r="P49" s="155"/>
      <c r="Q49" s="155"/>
      <c r="R49" s="70"/>
      <c r="S49" s="155" t="str">
        <f t="shared" si="7"/>
        <v/>
      </c>
      <c r="T49" s="155"/>
      <c r="U49" s="155" t="str">
        <f t="shared" si="8"/>
        <v/>
      </c>
      <c r="V49" s="70"/>
      <c r="W49" s="70"/>
      <c r="X49" s="167" t="str">
        <f t="shared" si="6"/>
        <v/>
      </c>
      <c r="Y49" s="168" t="str">
        <f t="shared" si="13"/>
        <v/>
      </c>
      <c r="Z49" s="168" t="str">
        <f t="shared" si="9"/>
        <v/>
      </c>
      <c r="AA49" s="169" t="str">
        <f t="shared" si="10"/>
        <v/>
      </c>
    </row>
    <row r="50" spans="1:27" x14ac:dyDescent="0.35">
      <c r="A50" s="170" t="s">
        <v>791</v>
      </c>
      <c r="B50" s="171" t="e">
        <f>J27</f>
        <v>#N/A</v>
      </c>
      <c r="C50" s="165"/>
      <c r="E50" s="70"/>
      <c r="F50" s="155" t="e">
        <f t="shared" si="11"/>
        <v>#N/A</v>
      </c>
      <c r="G50" s="155"/>
      <c r="H50" s="155"/>
      <c r="I50" s="156" t="e">
        <f t="shared" si="4"/>
        <v>#N/A</v>
      </c>
      <c r="J50" s="155"/>
      <c r="K50" s="155"/>
      <c r="L50" s="156">
        <v>5</v>
      </c>
      <c r="M50" s="155" t="str">
        <f t="shared" si="12"/>
        <v/>
      </c>
      <c r="N50" s="155"/>
      <c r="O50" s="155"/>
      <c r="P50" s="155"/>
      <c r="Q50" s="155"/>
      <c r="R50" s="70"/>
      <c r="S50" s="155" t="str">
        <f t="shared" si="7"/>
        <v/>
      </c>
      <c r="T50" s="155"/>
      <c r="U50" s="155" t="str">
        <f t="shared" si="8"/>
        <v/>
      </c>
      <c r="V50" s="70"/>
      <c r="W50" s="70"/>
      <c r="X50" s="167" t="str">
        <f t="shared" si="6"/>
        <v/>
      </c>
      <c r="Y50" s="168" t="str">
        <f t="shared" si="13"/>
        <v/>
      </c>
      <c r="Z50" s="168" t="str">
        <f t="shared" si="9"/>
        <v/>
      </c>
      <c r="AA50" s="169" t="str">
        <f t="shared" si="10"/>
        <v/>
      </c>
    </row>
    <row r="51" spans="1:27" x14ac:dyDescent="0.35">
      <c r="A51" s="170" t="s">
        <v>83</v>
      </c>
      <c r="B51" s="171" t="e">
        <f>G27</f>
        <v>#N/A</v>
      </c>
      <c r="C51" s="165"/>
      <c r="E51" s="70"/>
      <c r="F51" s="155" t="e">
        <f t="shared" si="11"/>
        <v>#N/A</v>
      </c>
      <c r="G51" s="155"/>
      <c r="H51" s="155"/>
      <c r="I51" s="156" t="e">
        <f t="shared" si="4"/>
        <v>#N/A</v>
      </c>
      <c r="J51" s="155"/>
      <c r="K51" s="155"/>
      <c r="L51" s="156">
        <v>6</v>
      </c>
      <c r="M51" s="155" t="str">
        <f t="shared" si="12"/>
        <v/>
      </c>
      <c r="N51" s="155"/>
      <c r="O51" s="155"/>
      <c r="P51" s="155"/>
      <c r="Q51" s="155"/>
      <c r="R51" s="70"/>
      <c r="S51" s="155" t="str">
        <f>IF(M51="","",M51)</f>
        <v/>
      </c>
      <c r="T51" s="155"/>
      <c r="U51" s="155" t="str">
        <f t="shared" si="8"/>
        <v/>
      </c>
      <c r="V51" s="70"/>
      <c r="W51" s="70"/>
      <c r="X51" s="167" t="str">
        <f>S51</f>
        <v/>
      </c>
      <c r="Y51" s="168" t="str">
        <f t="shared" si="13"/>
        <v/>
      </c>
      <c r="Z51" s="168" t="str">
        <f t="shared" si="9"/>
        <v/>
      </c>
      <c r="AA51" s="169" t="str">
        <f t="shared" si="10"/>
        <v/>
      </c>
    </row>
    <row r="52" spans="1:27" x14ac:dyDescent="0.35">
      <c r="A52" s="170" t="s">
        <v>986</v>
      </c>
      <c r="B52" s="171" t="e">
        <f>H27</f>
        <v>#N/A</v>
      </c>
      <c r="C52" s="165"/>
      <c r="E52" s="70"/>
      <c r="F52" s="155" t="e">
        <f t="shared" si="11"/>
        <v>#N/A</v>
      </c>
      <c r="G52" s="155"/>
      <c r="H52" s="155"/>
      <c r="I52" s="156" t="e">
        <f t="shared" si="4"/>
        <v>#N/A</v>
      </c>
      <c r="J52" s="155"/>
      <c r="K52" s="155"/>
      <c r="L52" s="156">
        <v>7</v>
      </c>
      <c r="M52" s="155" t="str">
        <f>IFERROR(INDEX($F$46:$I$76,MATCH($L52,$I$46:$I$76,0),1),"")</f>
        <v/>
      </c>
      <c r="N52" s="155"/>
      <c r="O52" s="155"/>
      <c r="P52" s="155"/>
      <c r="Q52" s="155"/>
      <c r="R52" s="70"/>
      <c r="S52" s="155" t="str">
        <f t="shared" si="7"/>
        <v/>
      </c>
      <c r="T52" s="155"/>
      <c r="U52" s="155" t="str">
        <f>IF(ISERROR(VLOOKUP(S52,$A$46:$B$74,2,FALSE)),"",IF(VLOOKUP(S52,$A$46:$B$74,2,FALSE)="","",VLOOKUP(S52,$A$46:$B$74,2,FALSE)))</f>
        <v/>
      </c>
      <c r="V52" s="70"/>
      <c r="W52" s="70"/>
      <c r="X52" s="167" t="str">
        <f t="shared" si="6"/>
        <v/>
      </c>
      <c r="Y52" s="168" t="str">
        <f t="shared" si="13"/>
        <v/>
      </c>
      <c r="Z52" s="168" t="str">
        <f t="shared" si="9"/>
        <v/>
      </c>
      <c r="AA52" s="169" t="str">
        <f>IFERROR(ROUND(U52,Z52)*100&amp;"%","")</f>
        <v/>
      </c>
    </row>
    <row r="53" spans="1:27" x14ac:dyDescent="0.35">
      <c r="A53" s="170" t="s">
        <v>783</v>
      </c>
      <c r="B53" s="171" t="e">
        <f>I27</f>
        <v>#N/A</v>
      </c>
      <c r="C53" s="165"/>
      <c r="E53" s="156"/>
      <c r="F53" s="155" t="e">
        <f t="shared" si="11"/>
        <v>#N/A</v>
      </c>
      <c r="G53" s="155"/>
      <c r="H53" s="155"/>
      <c r="I53" s="156" t="e">
        <f t="shared" si="4"/>
        <v>#N/A</v>
      </c>
      <c r="J53" s="155"/>
      <c r="K53" s="155"/>
      <c r="L53" s="156">
        <v>8</v>
      </c>
      <c r="M53" s="155" t="str">
        <f t="shared" si="12"/>
        <v/>
      </c>
      <c r="N53" s="155"/>
      <c r="O53" s="155"/>
      <c r="P53" s="155"/>
      <c r="Q53" s="155"/>
      <c r="R53" s="70"/>
      <c r="S53" s="155" t="str">
        <f t="shared" si="7"/>
        <v/>
      </c>
      <c r="T53" s="155"/>
      <c r="U53" s="155" t="str">
        <f t="shared" si="8"/>
        <v/>
      </c>
      <c r="V53" s="70"/>
      <c r="W53" s="70"/>
      <c r="X53" s="167" t="str">
        <f t="shared" si="6"/>
        <v/>
      </c>
      <c r="Y53" s="168" t="str">
        <f t="shared" si="13"/>
        <v/>
      </c>
      <c r="Z53" s="168" t="str">
        <f t="shared" si="9"/>
        <v/>
      </c>
      <c r="AA53" s="169" t="str">
        <f t="shared" si="10"/>
        <v/>
      </c>
    </row>
    <row r="54" spans="1:27" x14ac:dyDescent="0.35">
      <c r="A54" s="170"/>
      <c r="B54" s="172"/>
      <c r="C54" s="165"/>
      <c r="E54" s="156" t="s">
        <v>987</v>
      </c>
      <c r="F54" s="166" t="s">
        <v>470</v>
      </c>
      <c r="G54" s="155"/>
      <c r="H54" s="155"/>
      <c r="I54" s="156" t="e">
        <f t="shared" si="4"/>
        <v>#N/A</v>
      </c>
      <c r="J54" s="155"/>
      <c r="K54" s="155"/>
      <c r="L54" s="156">
        <v>9</v>
      </c>
      <c r="M54" s="155" t="str">
        <f t="shared" si="12"/>
        <v/>
      </c>
      <c r="N54" s="155"/>
      <c r="O54" s="155"/>
      <c r="P54" s="155"/>
      <c r="Q54" s="155"/>
      <c r="R54" s="70"/>
      <c r="S54" s="155" t="str">
        <f t="shared" si="7"/>
        <v/>
      </c>
      <c r="T54" s="155"/>
      <c r="U54" s="155" t="str">
        <f t="shared" si="8"/>
        <v/>
      </c>
      <c r="V54" s="70"/>
      <c r="W54" s="70"/>
      <c r="X54" s="167" t="str">
        <f t="shared" si="6"/>
        <v/>
      </c>
      <c r="Y54" s="168" t="str">
        <f t="shared" si="13"/>
        <v/>
      </c>
      <c r="Z54" s="168" t="str">
        <f t="shared" si="9"/>
        <v/>
      </c>
      <c r="AA54" s="169" t="str">
        <f t="shared" si="10"/>
        <v/>
      </c>
    </row>
    <row r="55" spans="1:27" x14ac:dyDescent="0.35">
      <c r="A55" s="163" t="s">
        <v>835</v>
      </c>
      <c r="B55" s="164" t="e">
        <f>B30</f>
        <v>#N/A</v>
      </c>
      <c r="C55" s="165" t="s">
        <v>846</v>
      </c>
      <c r="E55" s="155"/>
      <c r="F55" s="166" t="str">
        <f>A55</f>
        <v>Förnybart:</v>
      </c>
      <c r="G55" s="155"/>
      <c r="H55" s="155"/>
      <c r="I55" s="156" t="e">
        <f t="shared" si="4"/>
        <v>#N/A</v>
      </c>
      <c r="J55" s="155"/>
      <c r="K55" s="155"/>
      <c r="L55" s="156">
        <v>10</v>
      </c>
      <c r="M55" s="155" t="str">
        <f t="shared" si="12"/>
        <v/>
      </c>
      <c r="N55" s="155"/>
      <c r="O55" s="155"/>
      <c r="P55" s="155"/>
      <c r="Q55" s="155"/>
      <c r="R55" s="70"/>
      <c r="S55" s="155" t="str">
        <f t="shared" si="7"/>
        <v/>
      </c>
      <c r="T55" s="155"/>
      <c r="U55" s="155" t="str">
        <f t="shared" si="8"/>
        <v/>
      </c>
      <c r="V55" s="70"/>
      <c r="W55" s="70"/>
      <c r="X55" s="167" t="str">
        <f t="shared" si="6"/>
        <v/>
      </c>
      <c r="Y55" s="168" t="str">
        <f>IF(ISERROR(VLOOKUP(X55,$A$46:$C$74,3,FALSE)),"",IF(VLOOKUP(X55,$A$46:$C$74,3,FALSE)="Summa","ja",""))</f>
        <v/>
      </c>
      <c r="Z55" s="168" t="str">
        <f t="shared" si="9"/>
        <v/>
      </c>
      <c r="AA55" s="169" t="str">
        <f t="shared" si="10"/>
        <v/>
      </c>
    </row>
    <row r="56" spans="1:27" x14ac:dyDescent="0.35">
      <c r="A56" s="170" t="s">
        <v>831</v>
      </c>
      <c r="B56" s="171" t="e">
        <f>A27</f>
        <v>#N/A</v>
      </c>
      <c r="C56" s="165"/>
      <c r="E56" s="155"/>
      <c r="F56" s="155" t="e">
        <f>IF(B56=0,"",A56)</f>
        <v>#N/A</v>
      </c>
      <c r="G56" s="155"/>
      <c r="H56" s="155"/>
      <c r="I56" s="156" t="e">
        <f t="shared" si="4"/>
        <v>#N/A</v>
      </c>
      <c r="J56" s="155"/>
      <c r="K56" s="155"/>
      <c r="L56" s="156">
        <v>11</v>
      </c>
      <c r="M56" s="155" t="str">
        <f t="shared" si="12"/>
        <v/>
      </c>
      <c r="N56" s="155"/>
      <c r="O56" s="155"/>
      <c r="P56" s="155"/>
      <c r="Q56" s="155"/>
      <c r="R56" s="70"/>
      <c r="S56" s="155" t="str">
        <f>IF(M56="","",M56)</f>
        <v/>
      </c>
      <c r="T56" s="155"/>
      <c r="U56" s="155" t="str">
        <f t="shared" si="8"/>
        <v/>
      </c>
      <c r="V56" s="70"/>
      <c r="W56" s="70"/>
      <c r="X56" s="167" t="str">
        <f t="shared" si="6"/>
        <v/>
      </c>
      <c r="Y56" s="168" t="str">
        <f>IF(ISERROR(VLOOKUP(X56,$A$46:$C$74,3,FALSE)),"",IF(VLOOKUP(X56,$A$46:$C$74,3,FALSE)="Summa","ja",""))</f>
        <v/>
      </c>
      <c r="Z56" s="168" t="str">
        <f t="shared" si="9"/>
        <v/>
      </c>
      <c r="AA56" s="169" t="str">
        <f t="shared" si="10"/>
        <v/>
      </c>
    </row>
    <row r="57" spans="1:27" x14ac:dyDescent="0.35">
      <c r="A57" s="170" t="s">
        <v>988</v>
      </c>
      <c r="B57" s="171" t="e">
        <f>B27</f>
        <v>#N/A</v>
      </c>
      <c r="C57" s="165"/>
      <c r="E57" s="155"/>
      <c r="F57" s="155" t="e">
        <f>IF(B57=0,"",A57)</f>
        <v>#N/A</v>
      </c>
      <c r="G57" s="155"/>
      <c r="H57" s="155"/>
      <c r="I57" s="156" t="e">
        <f t="shared" si="4"/>
        <v>#N/A</v>
      </c>
      <c r="J57" s="155"/>
      <c r="K57" s="155"/>
      <c r="L57" s="156">
        <v>12</v>
      </c>
      <c r="M57" s="155" t="str">
        <f t="shared" si="12"/>
        <v/>
      </c>
      <c r="N57" s="155"/>
      <c r="O57" s="155"/>
      <c r="P57" s="155"/>
      <c r="Q57" s="155"/>
      <c r="R57" s="70"/>
      <c r="S57" s="155" t="str">
        <f t="shared" si="7"/>
        <v/>
      </c>
      <c r="T57" s="155"/>
      <c r="U57" s="155" t="str">
        <f t="shared" si="8"/>
        <v/>
      </c>
      <c r="V57" s="70"/>
      <c r="W57" s="70"/>
      <c r="X57" s="167" t="str">
        <f t="shared" si="6"/>
        <v/>
      </c>
      <c r="Y57" s="168" t="str">
        <f t="shared" si="13"/>
        <v/>
      </c>
      <c r="Z57" s="168" t="str">
        <f t="shared" si="9"/>
        <v/>
      </c>
      <c r="AA57" s="169" t="str">
        <f t="shared" si="10"/>
        <v/>
      </c>
    </row>
    <row r="58" spans="1:27" x14ac:dyDescent="0.35">
      <c r="A58" s="170" t="s">
        <v>989</v>
      </c>
      <c r="B58" s="171" t="e">
        <f>C27</f>
        <v>#N/A</v>
      </c>
      <c r="C58" s="165"/>
      <c r="E58" s="155"/>
      <c r="F58" s="155" t="e">
        <f>IF(B58=0,"",A58)</f>
        <v>#N/A</v>
      </c>
      <c r="G58" s="155"/>
      <c r="H58" s="155"/>
      <c r="I58" s="156" t="e">
        <f t="shared" si="4"/>
        <v>#N/A</v>
      </c>
      <c r="J58" s="155"/>
      <c r="K58" s="155"/>
      <c r="L58" s="156">
        <v>13</v>
      </c>
      <c r="M58" s="155" t="str">
        <f t="shared" si="12"/>
        <v/>
      </c>
      <c r="N58" s="155"/>
      <c r="O58" s="155"/>
      <c r="P58" s="155"/>
      <c r="Q58" s="155"/>
      <c r="R58" s="70"/>
      <c r="S58" s="155" t="str">
        <f t="shared" si="7"/>
        <v/>
      </c>
      <c r="T58" s="155"/>
      <c r="U58" s="155" t="str">
        <f>IF(ISERROR(VLOOKUP(S58,$A$46:$B$74,2,FALSE)),"",IF(VLOOKUP(S58,$A$46:$B$74,2,FALSE)="","",VLOOKUP(S58,$A$46:$B$74,2,FALSE)))</f>
        <v/>
      </c>
      <c r="V58" s="70"/>
      <c r="W58" s="70"/>
      <c r="X58" s="167" t="str">
        <f t="shared" si="6"/>
        <v/>
      </c>
      <c r="Y58" s="168" t="str">
        <f>IF(ISERROR(VLOOKUP(X58,$A$46:$C$74,3,FALSE)),"",IF(VLOOKUP(X58,$A$46:$C$74,3,FALSE)="Summa","ja",""))</f>
        <v/>
      </c>
      <c r="Z58" s="168" t="str">
        <f t="shared" si="9"/>
        <v/>
      </c>
      <c r="AA58" s="169" t="str">
        <f t="shared" si="10"/>
        <v/>
      </c>
    </row>
    <row r="59" spans="1:27" x14ac:dyDescent="0.35">
      <c r="A59" s="170" t="s">
        <v>934</v>
      </c>
      <c r="B59" s="171" t="e">
        <f>D27</f>
        <v>#N/A</v>
      </c>
      <c r="C59" s="165"/>
      <c r="E59" s="155"/>
      <c r="F59" s="155" t="e">
        <f>IF(B59=0,"",A59)</f>
        <v>#N/A</v>
      </c>
      <c r="G59" s="155"/>
      <c r="H59" s="155"/>
      <c r="I59" s="156" t="e">
        <f t="shared" si="4"/>
        <v>#N/A</v>
      </c>
      <c r="J59" s="155"/>
      <c r="K59" s="155"/>
      <c r="L59" s="156">
        <v>14</v>
      </c>
      <c r="M59" s="155" t="str">
        <f t="shared" si="12"/>
        <v/>
      </c>
      <c r="N59" s="155"/>
      <c r="O59" s="155"/>
      <c r="P59" s="155"/>
      <c r="Q59" s="155"/>
      <c r="R59" s="70"/>
      <c r="S59" s="155" t="str">
        <f t="shared" si="7"/>
        <v/>
      </c>
      <c r="T59" s="155"/>
      <c r="U59" s="155" t="str">
        <f>IF(ISERROR(VLOOKUP(S59,$A$46:$B$74,2,FALSE)),"",IF(VLOOKUP(S59,$A$46:$B$74,2,FALSE)="","",VLOOKUP(S59,$A$46:$B$74,2,FALSE)))</f>
        <v/>
      </c>
      <c r="V59" s="70"/>
      <c r="W59" s="70"/>
      <c r="X59" s="167" t="str">
        <f t="shared" si="6"/>
        <v/>
      </c>
      <c r="Y59" s="168" t="str">
        <f t="shared" si="13"/>
        <v/>
      </c>
      <c r="Z59" s="168" t="str">
        <f t="shared" si="9"/>
        <v/>
      </c>
      <c r="AA59" s="169" t="str">
        <f>IFERROR(ROUND(U59,Z59)*100&amp;"%","")</f>
        <v/>
      </c>
    </row>
    <row r="60" spans="1:27" x14ac:dyDescent="0.35">
      <c r="A60" s="170" t="s">
        <v>990</v>
      </c>
      <c r="B60" s="171" t="e">
        <f>E27</f>
        <v>#N/A</v>
      </c>
      <c r="C60" s="165"/>
      <c r="E60" s="155"/>
      <c r="F60" s="155" t="e">
        <f>IF(B60=0,"",A60)</f>
        <v>#N/A</v>
      </c>
      <c r="G60" s="155"/>
      <c r="H60" s="155"/>
      <c r="I60" s="156" t="e">
        <f t="shared" si="4"/>
        <v>#N/A</v>
      </c>
      <c r="J60" s="155"/>
      <c r="K60" s="155"/>
      <c r="L60" s="156">
        <v>15</v>
      </c>
      <c r="M60" s="155" t="str">
        <f t="shared" si="12"/>
        <v/>
      </c>
      <c r="N60" s="155"/>
      <c r="O60" s="155"/>
      <c r="P60" s="155"/>
      <c r="Q60" s="155"/>
      <c r="R60" s="70"/>
      <c r="S60" s="155" t="str">
        <f t="shared" si="7"/>
        <v/>
      </c>
      <c r="T60" s="155"/>
      <c r="U60" s="155" t="str">
        <f t="shared" si="8"/>
        <v/>
      </c>
      <c r="V60" s="70"/>
      <c r="W60" s="70"/>
      <c r="X60" s="167" t="str">
        <f t="shared" si="6"/>
        <v/>
      </c>
      <c r="Y60" s="168" t="str">
        <f t="shared" si="13"/>
        <v/>
      </c>
      <c r="Z60" s="168" t="str">
        <f t="shared" si="9"/>
        <v/>
      </c>
      <c r="AA60" s="169" t="str">
        <f t="shared" si="10"/>
        <v/>
      </c>
    </row>
    <row r="61" spans="1:27" x14ac:dyDescent="0.35">
      <c r="A61" s="170"/>
      <c r="B61" s="172"/>
      <c r="C61" s="173"/>
      <c r="E61" s="156" t="s">
        <v>991</v>
      </c>
      <c r="F61" s="155" t="s">
        <v>470</v>
      </c>
      <c r="G61" s="155"/>
      <c r="H61" s="155"/>
      <c r="I61" s="156" t="e">
        <f t="shared" si="4"/>
        <v>#N/A</v>
      </c>
      <c r="J61" s="155"/>
      <c r="K61" s="155"/>
      <c r="L61" s="156">
        <v>16</v>
      </c>
      <c r="M61" s="155" t="str">
        <f t="shared" si="12"/>
        <v/>
      </c>
      <c r="N61" s="155"/>
      <c r="O61" s="155"/>
      <c r="P61" s="155"/>
      <c r="Q61" s="155"/>
      <c r="R61" s="70"/>
      <c r="S61" s="155" t="str">
        <f t="shared" si="7"/>
        <v/>
      </c>
      <c r="T61" s="155"/>
      <c r="U61" s="155" t="str">
        <f t="shared" si="8"/>
        <v/>
      </c>
      <c r="V61" s="70"/>
      <c r="W61" s="70"/>
      <c r="X61" s="167" t="str">
        <f t="shared" si="6"/>
        <v/>
      </c>
      <c r="Y61" s="168" t="str">
        <f t="shared" si="13"/>
        <v/>
      </c>
      <c r="Z61" s="168" t="str">
        <f t="shared" si="9"/>
        <v/>
      </c>
      <c r="AA61" s="169" t="str">
        <f>IFERROR(ROUND(U61,Z61)*100&amp;"%","")</f>
        <v/>
      </c>
    </row>
    <row r="62" spans="1:27" x14ac:dyDescent="0.35">
      <c r="A62" s="163" t="s">
        <v>834</v>
      </c>
      <c r="B62" s="164" t="e">
        <f>O30</f>
        <v>#N/A</v>
      </c>
      <c r="C62" s="165" t="s">
        <v>846</v>
      </c>
      <c r="E62" s="155"/>
      <c r="F62" s="166" t="str">
        <f>A62</f>
        <v>Övrigt:</v>
      </c>
      <c r="G62" s="155"/>
      <c r="H62" s="155"/>
      <c r="I62" s="156" t="e">
        <f t="shared" si="4"/>
        <v>#N/A</v>
      </c>
      <c r="J62" s="155"/>
      <c r="K62" s="155"/>
      <c r="L62" s="156">
        <v>17</v>
      </c>
      <c r="M62" s="155" t="str">
        <f t="shared" si="12"/>
        <v/>
      </c>
      <c r="N62" s="155"/>
      <c r="O62" s="155"/>
      <c r="P62" s="155"/>
      <c r="Q62" s="155"/>
      <c r="R62" s="70"/>
      <c r="S62" s="155" t="str">
        <f t="shared" si="7"/>
        <v/>
      </c>
      <c r="T62" s="155"/>
      <c r="U62" s="155" t="str">
        <f t="shared" si="8"/>
        <v/>
      </c>
      <c r="V62" s="70"/>
      <c r="W62" s="70"/>
      <c r="X62" s="167" t="str">
        <f t="shared" si="6"/>
        <v/>
      </c>
      <c r="Y62" s="168" t="str">
        <f t="shared" si="13"/>
        <v/>
      </c>
      <c r="Z62" s="168" t="str">
        <f t="shared" si="9"/>
        <v/>
      </c>
      <c r="AA62" s="169" t="str">
        <f>IFERROR(ROUND(U62,Z62)*100&amp;"%","")</f>
        <v/>
      </c>
    </row>
    <row r="63" spans="1:27" x14ac:dyDescent="0.35">
      <c r="A63" s="170" t="s">
        <v>992</v>
      </c>
      <c r="B63" s="171" t="e">
        <f>O27</f>
        <v>#N/A</v>
      </c>
      <c r="C63" s="165"/>
      <c r="E63" s="155"/>
      <c r="F63" s="155" t="e">
        <f>IF(B63=0,"",A63)</f>
        <v>#N/A</v>
      </c>
      <c r="G63" s="155"/>
      <c r="H63" s="155"/>
      <c r="I63" s="156" t="e">
        <f t="shared" si="4"/>
        <v>#N/A</v>
      </c>
      <c r="J63" s="155"/>
      <c r="K63" s="155"/>
      <c r="L63" s="156">
        <v>18</v>
      </c>
      <c r="M63" s="155" t="str">
        <f t="shared" si="12"/>
        <v/>
      </c>
      <c r="N63" s="155"/>
      <c r="O63" s="155"/>
      <c r="P63" s="155"/>
      <c r="Q63" s="155"/>
      <c r="R63" s="70"/>
      <c r="S63" s="155" t="str">
        <f t="shared" si="7"/>
        <v/>
      </c>
      <c r="T63" s="155"/>
      <c r="U63" s="155" t="str">
        <f t="shared" si="8"/>
        <v/>
      </c>
      <c r="V63" s="70"/>
      <c r="W63" s="70"/>
      <c r="X63" s="167" t="str">
        <f t="shared" si="6"/>
        <v/>
      </c>
      <c r="Y63" s="168" t="str">
        <f t="shared" si="13"/>
        <v/>
      </c>
      <c r="Z63" s="168" t="str">
        <f t="shared" si="9"/>
        <v/>
      </c>
      <c r="AA63" s="169" t="str">
        <f t="shared" si="10"/>
        <v/>
      </c>
    </row>
    <row r="64" spans="1:27" x14ac:dyDescent="0.35">
      <c r="A64" s="170" t="s">
        <v>993</v>
      </c>
      <c r="B64" s="171" t="e">
        <f>N27</f>
        <v>#N/A</v>
      </c>
      <c r="C64" s="165"/>
      <c r="E64" s="155"/>
      <c r="F64" s="155" t="e">
        <f>IF(B64=0,"",A64)</f>
        <v>#N/A</v>
      </c>
      <c r="G64" s="155"/>
      <c r="H64" s="155"/>
      <c r="I64" s="156" t="e">
        <f t="shared" si="4"/>
        <v>#N/A</v>
      </c>
      <c r="J64" s="155"/>
      <c r="K64" s="155"/>
      <c r="L64" s="156">
        <v>19</v>
      </c>
      <c r="M64" s="155" t="str">
        <f t="shared" si="12"/>
        <v/>
      </c>
      <c r="N64" s="155"/>
      <c r="O64" s="155"/>
      <c r="P64" s="155"/>
      <c r="Q64" s="155"/>
      <c r="R64" s="70"/>
      <c r="S64" s="155" t="str">
        <f t="shared" si="7"/>
        <v/>
      </c>
      <c r="T64" s="155"/>
      <c r="U64" s="155" t="str">
        <f>IF(ISERROR(VLOOKUP(S64,$A$46:$B$74,2,FALSE)),"",IF(VLOOKUP(S64,$A$46:$B$74,2,FALSE)="","",VLOOKUP(S64,$A$46:$B$74,2,FALSE)))</f>
        <v/>
      </c>
      <c r="V64" s="70"/>
      <c r="W64" s="70"/>
      <c r="X64" s="167" t="str">
        <f t="shared" si="6"/>
        <v/>
      </c>
      <c r="Y64" s="168" t="str">
        <f t="shared" si="13"/>
        <v/>
      </c>
      <c r="Z64" s="168" t="str">
        <f>IF(TYPE(U64)=1,
IF(U64*100&gt;10,3,IF(AND(U64*100&lt;10,U64*100&gt;0.1),3,4)),
"")</f>
        <v/>
      </c>
      <c r="AA64" s="169" t="str">
        <f>IFERROR(ROUND(U64,Z64)*100&amp;"%","")</f>
        <v/>
      </c>
    </row>
    <row r="65" spans="1:27" x14ac:dyDescent="0.35">
      <c r="A65" s="170" t="s">
        <v>953</v>
      </c>
      <c r="B65" s="171" t="e">
        <f>M27</f>
        <v>#N/A</v>
      </c>
      <c r="C65" s="165"/>
      <c r="E65" s="155"/>
      <c r="F65" s="155" t="e">
        <f>IF(B65=0,"",A65)</f>
        <v>#N/A</v>
      </c>
      <c r="G65" s="155"/>
      <c r="H65" s="155"/>
      <c r="I65" s="156" t="e">
        <f t="shared" si="4"/>
        <v>#N/A</v>
      </c>
      <c r="J65" s="155"/>
      <c r="K65" s="155"/>
      <c r="L65" s="156">
        <v>20</v>
      </c>
      <c r="M65" s="155" t="str">
        <f t="shared" si="12"/>
        <v/>
      </c>
      <c r="N65" s="155"/>
      <c r="O65" s="155"/>
      <c r="P65" s="155"/>
      <c r="Q65" s="155"/>
      <c r="R65" s="70"/>
      <c r="S65" s="155" t="str">
        <f t="shared" si="7"/>
        <v/>
      </c>
      <c r="T65" s="155"/>
      <c r="U65" s="155" t="str">
        <f t="shared" si="8"/>
        <v/>
      </c>
      <c r="V65" s="70"/>
      <c r="W65" s="70"/>
      <c r="X65" s="167" t="str">
        <f t="shared" si="6"/>
        <v/>
      </c>
      <c r="Y65" s="168" t="str">
        <f t="shared" si="13"/>
        <v/>
      </c>
      <c r="Z65" s="168" t="str">
        <f t="shared" si="9"/>
        <v/>
      </c>
      <c r="AA65" s="169" t="str">
        <f t="shared" si="10"/>
        <v/>
      </c>
    </row>
    <row r="66" spans="1:27" x14ac:dyDescent="0.35">
      <c r="A66" s="170"/>
      <c r="B66" s="172"/>
      <c r="C66" s="165"/>
      <c r="E66" s="156" t="s">
        <v>994</v>
      </c>
      <c r="F66" s="155" t="s">
        <v>470</v>
      </c>
      <c r="G66" s="155"/>
      <c r="H66" s="155"/>
      <c r="I66" s="156" t="e">
        <f t="shared" si="4"/>
        <v>#N/A</v>
      </c>
      <c r="J66" s="155"/>
      <c r="K66" s="155"/>
      <c r="L66" s="156">
        <v>21</v>
      </c>
      <c r="M66" s="155" t="str">
        <f t="shared" si="12"/>
        <v/>
      </c>
      <c r="N66" s="155"/>
      <c r="O66" s="155"/>
      <c r="P66" s="155"/>
      <c r="Q66" s="155"/>
      <c r="R66" s="70"/>
      <c r="S66" s="155" t="str">
        <f t="shared" si="7"/>
        <v/>
      </c>
      <c r="T66" s="155"/>
      <c r="U66" s="155" t="str">
        <f t="shared" si="8"/>
        <v/>
      </c>
      <c r="V66" s="70"/>
      <c r="W66" s="70"/>
      <c r="X66" s="167" t="str">
        <f t="shared" si="6"/>
        <v/>
      </c>
      <c r="Y66" s="168" t="str">
        <f t="shared" si="13"/>
        <v/>
      </c>
      <c r="Z66" s="168" t="str">
        <f t="shared" si="9"/>
        <v/>
      </c>
      <c r="AA66" s="169" t="str">
        <f t="shared" si="10"/>
        <v/>
      </c>
    </row>
    <row r="67" spans="1:27" x14ac:dyDescent="0.35">
      <c r="A67" s="163" t="s">
        <v>833</v>
      </c>
      <c r="B67" s="164" t="e">
        <f>Q30</f>
        <v>#N/A</v>
      </c>
      <c r="C67" s="165" t="s">
        <v>846</v>
      </c>
      <c r="E67" s="155"/>
      <c r="F67" s="166" t="str">
        <f>A67</f>
        <v>Fossilt:</v>
      </c>
      <c r="G67" s="155"/>
      <c r="H67" s="155"/>
      <c r="I67" s="156" t="e">
        <f t="shared" si="4"/>
        <v>#N/A</v>
      </c>
      <c r="J67" s="155"/>
      <c r="K67" s="155"/>
      <c r="L67" s="156">
        <v>22</v>
      </c>
      <c r="M67" s="155" t="str">
        <f t="shared" si="12"/>
        <v/>
      </c>
      <c r="N67" s="155"/>
      <c r="O67" s="155"/>
      <c r="P67" s="155"/>
      <c r="Q67" s="155"/>
      <c r="R67" s="70"/>
      <c r="S67" s="155" t="str">
        <f t="shared" si="7"/>
        <v/>
      </c>
      <c r="T67" s="155"/>
      <c r="U67" s="155" t="str">
        <f t="shared" si="8"/>
        <v/>
      </c>
      <c r="V67" s="70"/>
      <c r="W67" s="70"/>
      <c r="X67" s="167" t="str">
        <f t="shared" si="6"/>
        <v/>
      </c>
      <c r="Y67" s="168" t="str">
        <f t="shared" si="13"/>
        <v/>
      </c>
      <c r="Z67" s="168" t="str">
        <f t="shared" si="9"/>
        <v/>
      </c>
      <c r="AA67" s="169" t="str">
        <f t="shared" si="10"/>
        <v/>
      </c>
    </row>
    <row r="68" spans="1:27" x14ac:dyDescent="0.35">
      <c r="A68" s="170" t="s">
        <v>933</v>
      </c>
      <c r="B68" s="171" t="e">
        <f>Q27</f>
        <v>#N/A</v>
      </c>
      <c r="C68" s="165"/>
      <c r="E68" s="155"/>
      <c r="F68" s="155" t="e">
        <f t="shared" ref="F68:F74" si="14">IF(B68=0,"",A68)</f>
        <v>#N/A</v>
      </c>
      <c r="G68" s="155"/>
      <c r="H68" s="155"/>
      <c r="I68" s="156" t="e">
        <f t="shared" si="4"/>
        <v>#N/A</v>
      </c>
      <c r="J68" s="155"/>
      <c r="K68" s="155"/>
      <c r="L68" s="156">
        <v>23</v>
      </c>
      <c r="M68" s="155" t="str">
        <f t="shared" si="12"/>
        <v/>
      </c>
      <c r="N68" s="155"/>
      <c r="O68" s="155"/>
      <c r="P68" s="155"/>
      <c r="Q68" s="155"/>
      <c r="R68" s="70"/>
      <c r="S68" s="155" t="str">
        <f t="shared" si="7"/>
        <v/>
      </c>
      <c r="T68" s="155"/>
      <c r="U68" s="155" t="str">
        <f t="shared" si="8"/>
        <v/>
      </c>
      <c r="V68" s="70"/>
      <c r="W68" s="70"/>
      <c r="X68" s="167" t="str">
        <f t="shared" si="6"/>
        <v/>
      </c>
      <c r="Y68" s="168" t="str">
        <f t="shared" si="13"/>
        <v/>
      </c>
      <c r="Z68" s="168" t="str">
        <f t="shared" si="9"/>
        <v/>
      </c>
      <c r="AA68" s="169" t="str">
        <f t="shared" si="10"/>
        <v/>
      </c>
    </row>
    <row r="69" spans="1:27" x14ac:dyDescent="0.35">
      <c r="A69" s="170" t="s">
        <v>451</v>
      </c>
      <c r="B69" s="171" t="e">
        <f>R27</f>
        <v>#N/A</v>
      </c>
      <c r="C69" s="165"/>
      <c r="E69" s="70"/>
      <c r="F69" s="155" t="e">
        <f t="shared" si="14"/>
        <v>#N/A</v>
      </c>
      <c r="G69" s="155"/>
      <c r="H69" s="155"/>
      <c r="I69" s="156" t="e">
        <f t="shared" si="4"/>
        <v>#N/A</v>
      </c>
      <c r="J69" s="155"/>
      <c r="K69" s="155"/>
      <c r="L69" s="156">
        <v>24</v>
      </c>
      <c r="M69" s="155" t="str">
        <f t="shared" si="12"/>
        <v/>
      </c>
      <c r="N69" s="155"/>
      <c r="O69" s="155"/>
      <c r="P69" s="155"/>
      <c r="Q69" s="155"/>
      <c r="R69" s="70"/>
      <c r="S69" s="155" t="str">
        <f t="shared" si="7"/>
        <v/>
      </c>
      <c r="T69" s="155"/>
      <c r="U69" s="155" t="str">
        <f t="shared" si="8"/>
        <v/>
      </c>
      <c r="V69" s="70"/>
      <c r="W69" s="70"/>
      <c r="X69" s="167" t="str">
        <f t="shared" si="6"/>
        <v/>
      </c>
      <c r="Y69" s="168" t="str">
        <f t="shared" si="13"/>
        <v/>
      </c>
      <c r="Z69" s="168" t="str">
        <f t="shared" si="9"/>
        <v/>
      </c>
      <c r="AA69" s="169" t="str">
        <f t="shared" si="10"/>
        <v/>
      </c>
    </row>
    <row r="70" spans="1:27" x14ac:dyDescent="0.35">
      <c r="A70" s="170" t="s">
        <v>795</v>
      </c>
      <c r="B70" s="171" t="e">
        <f>P27</f>
        <v>#N/A</v>
      </c>
      <c r="C70" s="165"/>
      <c r="E70" s="70"/>
      <c r="F70" s="155" t="e">
        <f t="shared" si="14"/>
        <v>#N/A</v>
      </c>
      <c r="G70" s="155"/>
      <c r="H70" s="155"/>
      <c r="I70" s="156" t="e">
        <f t="shared" si="4"/>
        <v>#N/A</v>
      </c>
      <c r="J70" s="155"/>
      <c r="K70" s="155"/>
      <c r="L70" s="156">
        <v>25</v>
      </c>
      <c r="M70" s="155" t="str">
        <f t="shared" si="12"/>
        <v/>
      </c>
      <c r="N70" s="155"/>
      <c r="O70" s="155"/>
      <c r="P70" s="155"/>
      <c r="Q70" s="155"/>
      <c r="R70" s="70"/>
      <c r="S70" s="155" t="str">
        <f t="shared" si="7"/>
        <v/>
      </c>
      <c r="T70" s="155"/>
      <c r="U70" s="155" t="str">
        <f t="shared" si="8"/>
        <v/>
      </c>
      <c r="V70" s="70"/>
      <c r="W70" s="70"/>
      <c r="X70" s="167" t="str">
        <f t="shared" si="6"/>
        <v/>
      </c>
      <c r="Y70" s="168" t="str">
        <f t="shared" si="13"/>
        <v/>
      </c>
      <c r="Z70" s="168" t="str">
        <f t="shared" si="9"/>
        <v/>
      </c>
      <c r="AA70" s="169" t="str">
        <f t="shared" si="10"/>
        <v/>
      </c>
    </row>
    <row r="71" spans="1:27" x14ac:dyDescent="0.35">
      <c r="A71" s="170" t="s">
        <v>866</v>
      </c>
      <c r="B71" s="171" t="e">
        <f>S27</f>
        <v>#N/A</v>
      </c>
      <c r="C71" s="165"/>
      <c r="E71" s="70"/>
      <c r="F71" s="155" t="e">
        <f t="shared" si="14"/>
        <v>#N/A</v>
      </c>
      <c r="G71" s="155"/>
      <c r="H71" s="155"/>
      <c r="I71" s="156" t="e">
        <f t="shared" si="4"/>
        <v>#N/A</v>
      </c>
      <c r="J71" s="155"/>
      <c r="K71" s="155"/>
      <c r="L71" s="156">
        <v>26</v>
      </c>
      <c r="M71" s="155" t="str">
        <f t="shared" si="12"/>
        <v/>
      </c>
      <c r="N71" s="155"/>
      <c r="O71" s="155"/>
      <c r="P71" s="155"/>
      <c r="Q71" s="155"/>
      <c r="R71" s="70"/>
      <c r="S71" s="155" t="str">
        <f t="shared" si="7"/>
        <v/>
      </c>
      <c r="T71" s="155"/>
      <c r="U71" s="155" t="str">
        <f t="shared" si="8"/>
        <v/>
      </c>
      <c r="V71" s="70"/>
      <c r="W71" s="70"/>
      <c r="X71" s="167" t="str">
        <f t="shared" si="6"/>
        <v/>
      </c>
      <c r="Y71" s="168" t="str">
        <f t="shared" si="13"/>
        <v/>
      </c>
      <c r="Z71" s="168" t="str">
        <f t="shared" si="9"/>
        <v/>
      </c>
      <c r="AA71" s="169" t="str">
        <f t="shared" si="10"/>
        <v/>
      </c>
    </row>
    <row r="72" spans="1:27" x14ac:dyDescent="0.35">
      <c r="A72" s="170" t="s">
        <v>995</v>
      </c>
      <c r="B72" s="171" t="e">
        <f>T27</f>
        <v>#N/A</v>
      </c>
      <c r="C72" s="165"/>
      <c r="E72" s="70"/>
      <c r="F72" s="155" t="e">
        <f t="shared" si="14"/>
        <v>#N/A</v>
      </c>
      <c r="G72" s="155"/>
      <c r="H72" s="155"/>
      <c r="I72" s="156" t="e">
        <f t="shared" si="4"/>
        <v>#N/A</v>
      </c>
      <c r="J72" s="155"/>
      <c r="K72" s="155"/>
      <c r="L72" s="156">
        <v>27</v>
      </c>
      <c r="M72" s="155" t="str">
        <f t="shared" si="12"/>
        <v/>
      </c>
      <c r="N72" s="155"/>
      <c r="O72" s="155"/>
      <c r="P72" s="155"/>
      <c r="Q72" s="155"/>
      <c r="R72" s="70"/>
      <c r="S72" s="155" t="str">
        <f t="shared" si="7"/>
        <v/>
      </c>
      <c r="T72" s="155"/>
      <c r="U72" s="155" t="str">
        <f t="shared" si="8"/>
        <v/>
      </c>
      <c r="V72" s="70"/>
      <c r="W72" s="70"/>
      <c r="X72" s="167" t="str">
        <f t="shared" si="6"/>
        <v/>
      </c>
      <c r="Y72" s="168" t="str">
        <f t="shared" si="13"/>
        <v/>
      </c>
      <c r="Z72" s="168" t="str">
        <f t="shared" si="9"/>
        <v/>
      </c>
      <c r="AA72" s="169" t="str">
        <f t="shared" si="10"/>
        <v/>
      </c>
    </row>
    <row r="73" spans="1:27" x14ac:dyDescent="0.35">
      <c r="A73" s="170" t="s">
        <v>996</v>
      </c>
      <c r="B73" s="171" t="e">
        <f>U27</f>
        <v>#N/A</v>
      </c>
      <c r="C73" s="165"/>
      <c r="E73" s="70"/>
      <c r="F73" s="155" t="e">
        <f t="shared" si="14"/>
        <v>#N/A</v>
      </c>
      <c r="G73" s="155"/>
      <c r="H73" s="155"/>
      <c r="I73" s="156" t="e">
        <f t="shared" si="4"/>
        <v>#N/A</v>
      </c>
      <c r="J73" s="155"/>
      <c r="K73" s="155"/>
      <c r="L73" s="156">
        <v>28</v>
      </c>
      <c r="M73" s="155" t="str">
        <f t="shared" si="12"/>
        <v/>
      </c>
      <c r="N73" s="155"/>
      <c r="O73" s="155"/>
      <c r="P73" s="155"/>
      <c r="Q73" s="155"/>
      <c r="R73" s="70"/>
      <c r="S73" s="155" t="str">
        <f t="shared" si="7"/>
        <v/>
      </c>
      <c r="T73" s="155"/>
      <c r="U73" s="155" t="str">
        <f t="shared" si="8"/>
        <v/>
      </c>
      <c r="V73" s="70"/>
      <c r="W73" s="70"/>
      <c r="X73" s="167" t="str">
        <f t="shared" si="6"/>
        <v/>
      </c>
      <c r="Y73" s="168" t="str">
        <f t="shared" si="13"/>
        <v/>
      </c>
      <c r="Z73" s="168" t="str">
        <f t="shared" si="9"/>
        <v/>
      </c>
      <c r="AA73" s="169" t="str">
        <f t="shared" si="10"/>
        <v/>
      </c>
    </row>
    <row r="74" spans="1:27" x14ac:dyDescent="0.35">
      <c r="A74" s="170" t="s">
        <v>997</v>
      </c>
      <c r="B74" s="171" t="e">
        <f>V27</f>
        <v>#N/A</v>
      </c>
      <c r="C74" s="165"/>
      <c r="E74" s="70"/>
      <c r="F74" s="155" t="e">
        <f t="shared" si="14"/>
        <v>#N/A</v>
      </c>
      <c r="G74" s="155"/>
      <c r="H74" s="155"/>
      <c r="I74" s="156" t="e">
        <f t="shared" si="4"/>
        <v>#N/A</v>
      </c>
      <c r="J74" s="155"/>
      <c r="K74" s="155"/>
      <c r="L74" s="156">
        <v>29</v>
      </c>
      <c r="M74" s="155" t="str">
        <f t="shared" si="12"/>
        <v/>
      </c>
      <c r="N74" s="155"/>
      <c r="O74" s="155"/>
      <c r="P74" s="155"/>
      <c r="Q74" s="155"/>
      <c r="R74" s="70"/>
      <c r="S74" s="155" t="str">
        <f t="shared" si="7"/>
        <v/>
      </c>
      <c r="T74" s="155"/>
      <c r="U74" s="155" t="str">
        <f t="shared" si="8"/>
        <v/>
      </c>
      <c r="V74" s="70"/>
      <c r="W74" s="70"/>
      <c r="X74" s="167" t="str">
        <f t="shared" si="6"/>
        <v/>
      </c>
      <c r="Y74" s="168" t="str">
        <f t="shared" si="13"/>
        <v/>
      </c>
      <c r="Z74" s="168" t="str">
        <f t="shared" si="9"/>
        <v/>
      </c>
      <c r="AA74" s="169" t="str">
        <f t="shared" si="10"/>
        <v/>
      </c>
    </row>
    <row r="75" spans="1:27" x14ac:dyDescent="0.35">
      <c r="A75" s="170"/>
      <c r="B75" s="172"/>
      <c r="C75" s="165"/>
      <c r="E75" s="156" t="s">
        <v>998</v>
      </c>
      <c r="F75" s="155" t="s">
        <v>470</v>
      </c>
      <c r="G75" s="155"/>
      <c r="H75" s="155"/>
      <c r="I75" s="156" t="e">
        <f t="shared" si="4"/>
        <v>#N/A</v>
      </c>
      <c r="J75" s="155"/>
      <c r="K75" s="155"/>
      <c r="L75" s="156">
        <v>30</v>
      </c>
      <c r="M75" s="155" t="str">
        <f t="shared" si="12"/>
        <v/>
      </c>
      <c r="N75" s="155"/>
      <c r="O75" s="155"/>
      <c r="P75" s="155"/>
      <c r="Q75" s="155"/>
      <c r="R75" s="70"/>
      <c r="S75" s="155" t="str">
        <f t="shared" si="7"/>
        <v/>
      </c>
      <c r="T75" s="155"/>
      <c r="U75" s="155" t="str">
        <f t="shared" si="8"/>
        <v/>
      </c>
      <c r="V75" s="70"/>
      <c r="W75" s="70"/>
      <c r="X75" s="167" t="str">
        <f t="shared" si="6"/>
        <v/>
      </c>
      <c r="Y75" s="168" t="str">
        <f t="shared" si="13"/>
        <v/>
      </c>
      <c r="Z75" s="168" t="str">
        <f t="shared" si="9"/>
        <v/>
      </c>
      <c r="AA75" s="169" t="str">
        <f t="shared" si="10"/>
        <v/>
      </c>
    </row>
    <row r="76" spans="1:27" ht="58" x14ac:dyDescent="0.35">
      <c r="A76" s="174" t="s">
        <v>999</v>
      </c>
      <c r="B76" s="175"/>
      <c r="C76" s="176"/>
      <c r="E76" s="70"/>
      <c r="F76" s="156" t="e">
        <f>IF(B49=0,"",A76)</f>
        <v>#N/A</v>
      </c>
      <c r="G76" s="155"/>
      <c r="H76" s="155"/>
      <c r="I76" s="156" t="e">
        <f t="shared" si="4"/>
        <v>#N/A</v>
      </c>
      <c r="J76" s="155"/>
      <c r="K76" s="155"/>
      <c r="L76" s="156">
        <v>31</v>
      </c>
      <c r="M76" s="155" t="str">
        <f t="shared" si="12"/>
        <v/>
      </c>
      <c r="N76" s="155"/>
      <c r="O76" s="155"/>
      <c r="P76" s="155"/>
      <c r="Q76" s="155"/>
      <c r="R76" s="70"/>
      <c r="S76" s="155" t="str">
        <f t="shared" si="7"/>
        <v/>
      </c>
      <c r="T76" s="155"/>
      <c r="U76" s="155" t="str">
        <f t="shared" si="8"/>
        <v/>
      </c>
      <c r="V76" s="70"/>
      <c r="W76" s="70"/>
      <c r="X76" s="177" t="str">
        <f t="shared" si="6"/>
        <v/>
      </c>
      <c r="Y76" s="178" t="str">
        <f t="shared" si="13"/>
        <v/>
      </c>
      <c r="Z76" s="178" t="str">
        <f t="shared" si="9"/>
        <v/>
      </c>
      <c r="AA76" s="179" t="str">
        <f t="shared" si="10"/>
        <v/>
      </c>
    </row>
    <row r="77" spans="1:27" s="70" customFormat="1" x14ac:dyDescent="0.35">
      <c r="A77" s="70" t="s">
        <v>1000</v>
      </c>
      <c r="B77" s="180" t="e">
        <f>SUM(B47:B53)+SUM(B56:B60)+SUM(B63:B65)+SUM(B68:B74)</f>
        <v>#N/A</v>
      </c>
    </row>
    <row r="81" spans="1:16" s="70" customFormat="1" x14ac:dyDescent="0.35">
      <c r="A81" s="153" t="s">
        <v>1001</v>
      </c>
      <c r="E81" s="70" t="s">
        <v>1002</v>
      </c>
      <c r="H81" s="70" t="s">
        <v>1003</v>
      </c>
      <c r="J81" s="70" t="s">
        <v>1004</v>
      </c>
    </row>
    <row r="82" spans="1:16" s="70" customFormat="1" ht="53.15" customHeight="1" x14ac:dyDescent="0.35">
      <c r="E82" s="199" t="s">
        <v>1005</v>
      </c>
      <c r="F82" s="199"/>
    </row>
    <row r="89" spans="1:16" x14ac:dyDescent="0.35">
      <c r="A89" s="70" t="s">
        <v>842</v>
      </c>
      <c r="B89" s="70" t="e">
        <f>VLOOKUP($A$2,'Miljövärden för publ företag'!$C$4:$G$600,MATCH("Total andel fossilt",'Miljövärden för publ företag'!$C$4:$G$4,0),FALSE)</f>
        <v>#N/A</v>
      </c>
      <c r="C89" s="70"/>
      <c r="D89" s="70"/>
      <c r="E89" s="70" t="e">
        <f>IF(B89&lt;0.03,3,2)</f>
        <v>#N/A</v>
      </c>
      <c r="F89" s="70"/>
      <c r="G89" s="70"/>
      <c r="H89" s="181" t="e">
        <f>ROUND(B89,E89)</f>
        <v>#N/A</v>
      </c>
      <c r="I89" s="70"/>
      <c r="J89" s="182" t="str">
        <f>IF(A2="välj nät:","",IF(K4="ja",IF(D2="ja",H89*100&amp;"%","Se länk"),""))</f>
        <v/>
      </c>
      <c r="K89" s="70"/>
      <c r="L89" s="70"/>
      <c r="M89" s="70"/>
      <c r="N89" s="70"/>
      <c r="O89" s="70"/>
      <c r="P89" s="70"/>
    </row>
    <row r="90" spans="1:16" x14ac:dyDescent="0.35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</row>
    <row r="91" spans="1:16" x14ac:dyDescent="0.35">
      <c r="A91" s="70" t="s">
        <v>1006</v>
      </c>
      <c r="B91" s="183" t="e">
        <f>B67</f>
        <v>#N/A</v>
      </c>
      <c r="C91" s="70"/>
      <c r="D91" s="70"/>
      <c r="E91" s="70" t="e">
        <f>E89</f>
        <v>#N/A</v>
      </c>
      <c r="F91" s="129" t="s">
        <v>1007</v>
      </c>
      <c r="G91" s="70"/>
      <c r="H91" s="183" t="e">
        <f>ROUND(B91,E91)</f>
        <v>#N/A</v>
      </c>
      <c r="I91" s="70"/>
      <c r="J91" s="70" t="s">
        <v>1008</v>
      </c>
      <c r="K91" s="70"/>
      <c r="L91" s="184" t="e">
        <f>IF(H91=H89,"ja","nej")</f>
        <v>#N/A</v>
      </c>
      <c r="M91" s="129" t="s">
        <v>1009</v>
      </c>
      <c r="N91" s="70"/>
      <c r="O91" s="70"/>
      <c r="P91" s="70"/>
    </row>
  </sheetData>
  <mergeCells count="9">
    <mergeCell ref="A44:B44"/>
    <mergeCell ref="X44:AA44"/>
    <mergeCell ref="E82:F82"/>
    <mergeCell ref="I15:K15"/>
    <mergeCell ref="A24:E24"/>
    <mergeCell ref="F24:L24"/>
    <mergeCell ref="M24:O24"/>
    <mergeCell ref="P24:V24"/>
    <mergeCell ref="X24:Y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Miljö</vt:lpstr>
      <vt:lpstr>Totalt</vt:lpstr>
      <vt:lpstr>Miljövärden urval för publ</vt:lpstr>
      <vt:lpstr>Miljövärden för publ företag</vt:lpstr>
      <vt:lpstr>Underlagsinformation</vt:lpstr>
      <vt:lpstr>Redovisning för kunder</vt:lpstr>
      <vt:lpstr>Emissionsfaktorer</vt:lpstr>
      <vt:lpstr>Underlag till diagram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Kander, Amanda</dc:creator>
  <cp:lastModifiedBy>Raziyeh Khodayari</cp:lastModifiedBy>
  <dcterms:created xsi:type="dcterms:W3CDTF">2023-05-15T09:02:54Z</dcterms:created>
  <dcterms:modified xsi:type="dcterms:W3CDTF">2023-06-13T07:29:25Z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2023-05-15T09:02:55Z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72308f50-3f10-4257-a931-c4cc583dd09a</vt:lpwstr>
  </property>
  <property fmtid="{D5CDD505-2E9C-101B-9397-08002B2CF9AE}" pid="8" name="MSIP_Label_43f08ec5-d6d9-4227-8387-ccbfcb3632c4_ContentBits">
    <vt:lpwstr>0</vt:lpwstr>
  </property>
</Properties>
</file>