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Y:\2_Positionsdokument_och_remissvar\Remisser 2018\010-2018\"/>
    </mc:Choice>
  </mc:AlternateContent>
  <xr:revisionPtr revIDLastSave="0" documentId="8_{285E7E50-52FE-4EBC-9B61-C53930F0B715}" xr6:coauthVersionLast="32" xr6:coauthVersionMax="32" xr10:uidLastSave="{00000000-0000-0000-0000-000000000000}"/>
  <bookViews>
    <workbookView xWindow="0" yWindow="0" windowWidth="9960" windowHeight="9330" xr2:uid="{00000000-000D-0000-FFFF-FFFF00000000}"/>
  </bookViews>
  <sheets>
    <sheet name="Beräkningar" sheetId="1" r:id="rId1"/>
    <sheet name="Alternativproduktion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8" i="1" l="1"/>
  <c r="AK58" i="1" s="1"/>
  <c r="W58" i="1"/>
  <c r="X58" i="1" s="1"/>
  <c r="V58" i="1"/>
  <c r="T58" i="1"/>
  <c r="U58" i="1" s="1"/>
  <c r="M58" i="1"/>
  <c r="L58" i="1"/>
  <c r="K58" i="1"/>
  <c r="J58" i="1"/>
  <c r="I58" i="1"/>
  <c r="H58" i="1"/>
  <c r="B52" i="1"/>
  <c r="B54" i="1" s="1"/>
  <c r="AM58" i="1" s="1"/>
  <c r="T6" i="1"/>
  <c r="W6" i="1"/>
  <c r="H45" i="1"/>
  <c r="I45" i="1"/>
  <c r="J45" i="1"/>
  <c r="K45" i="1"/>
  <c r="L45" i="1"/>
  <c r="M45" i="1"/>
  <c r="T45" i="1"/>
  <c r="U45" i="1" s="1"/>
  <c r="V45" i="1"/>
  <c r="W45" i="1"/>
  <c r="X45" i="1" s="1"/>
  <c r="Y45" i="1"/>
  <c r="AK45" i="1" s="1"/>
  <c r="Y44" i="1"/>
  <c r="AN44" i="1" s="1"/>
  <c r="W44" i="1"/>
  <c r="X44" i="1" s="1"/>
  <c r="V44" i="1"/>
  <c r="T44" i="1"/>
  <c r="U44" i="1" s="1"/>
  <c r="M44" i="1"/>
  <c r="L44" i="1"/>
  <c r="K44" i="1"/>
  <c r="J44" i="1"/>
  <c r="I44" i="1"/>
  <c r="H44" i="1"/>
  <c r="L24" i="3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F25" i="3"/>
  <c r="C25" i="3"/>
  <c r="C26" i="3" s="1"/>
  <c r="C27" i="3" s="1"/>
  <c r="B25" i="3"/>
  <c r="B26" i="3" s="1"/>
  <c r="D26" i="3" s="1"/>
  <c r="E24" i="3"/>
  <c r="D24" i="3"/>
  <c r="H24" i="3" l="1"/>
  <c r="I24" i="3" s="1"/>
  <c r="AN45" i="1"/>
  <c r="AM45" i="1"/>
  <c r="AL45" i="1"/>
  <c r="AO45" i="1" s="1"/>
  <c r="Z45" i="1"/>
  <c r="AJ45" i="1" s="1"/>
  <c r="Z58" i="1"/>
  <c r="AJ58" i="1" s="1"/>
  <c r="AL58" i="1"/>
  <c r="AN58" i="1"/>
  <c r="Z44" i="1"/>
  <c r="AK44" i="1"/>
  <c r="AL44" i="1"/>
  <c r="AM44" i="1"/>
  <c r="E25" i="3"/>
  <c r="G24" i="3"/>
  <c r="F26" i="3"/>
  <c r="F27" i="3" s="1"/>
  <c r="D25" i="3"/>
  <c r="G25" i="3" s="1"/>
  <c r="E27" i="3"/>
  <c r="C28" i="3"/>
  <c r="B27" i="3"/>
  <c r="E26" i="3"/>
  <c r="J25" i="3" l="1"/>
  <c r="H25" i="3"/>
  <c r="I25" i="3" s="1"/>
  <c r="K24" i="3"/>
  <c r="J24" i="3"/>
  <c r="AO58" i="1"/>
  <c r="AJ44" i="1"/>
  <c r="AO44" i="1" s="1"/>
  <c r="Z47" i="1"/>
  <c r="H26" i="3"/>
  <c r="I26" i="3" s="1"/>
  <c r="B28" i="3"/>
  <c r="D27" i="3"/>
  <c r="G27" i="3" s="1"/>
  <c r="C29" i="3"/>
  <c r="E28" i="3"/>
  <c r="F28" i="3"/>
  <c r="H27" i="3"/>
  <c r="I27" i="3" s="1"/>
  <c r="G26" i="3"/>
  <c r="K25" i="3" l="1"/>
  <c r="K27" i="3"/>
  <c r="J27" i="3"/>
  <c r="J26" i="3"/>
  <c r="K26" i="3"/>
  <c r="F29" i="3"/>
  <c r="B29" i="3"/>
  <c r="D28" i="3"/>
  <c r="H28" i="3" s="1"/>
  <c r="I28" i="3" s="1"/>
  <c r="C30" i="3"/>
  <c r="E29" i="3"/>
  <c r="C31" i="3" l="1"/>
  <c r="E30" i="3"/>
  <c r="F30" i="3"/>
  <c r="H29" i="3"/>
  <c r="I29" i="3" s="1"/>
  <c r="G28" i="3"/>
  <c r="B30" i="3"/>
  <c r="D29" i="3"/>
  <c r="G29" i="3" s="1"/>
  <c r="K29" i="3" l="1"/>
  <c r="J29" i="3"/>
  <c r="K28" i="3"/>
  <c r="J28" i="3"/>
  <c r="E31" i="3"/>
  <c r="C32" i="3"/>
  <c r="F31" i="3"/>
  <c r="D30" i="3"/>
  <c r="H30" i="3" s="1"/>
  <c r="I30" i="3" s="1"/>
  <c r="B31" i="3"/>
  <c r="C33" i="3" l="1"/>
  <c r="E32" i="3"/>
  <c r="G30" i="3"/>
  <c r="F32" i="3"/>
  <c r="B32" i="3"/>
  <c r="D31" i="3"/>
  <c r="G31" i="3" s="1"/>
  <c r="J31" i="3" l="1"/>
  <c r="J30" i="3"/>
  <c r="K30" i="3"/>
  <c r="H31" i="3"/>
  <c r="I31" i="3" s="1"/>
  <c r="C34" i="3"/>
  <c r="E33" i="3"/>
  <c r="F33" i="3"/>
  <c r="B33" i="3"/>
  <c r="D32" i="3"/>
  <c r="H32" i="3" s="1"/>
  <c r="I32" i="3" s="1"/>
  <c r="K31" i="3" l="1"/>
  <c r="G32" i="3"/>
  <c r="B34" i="3"/>
  <c r="D33" i="3"/>
  <c r="H33" i="3" s="1"/>
  <c r="I33" i="3" s="1"/>
  <c r="C35" i="3"/>
  <c r="E34" i="3"/>
  <c r="F34" i="3"/>
  <c r="K32" i="3" l="1"/>
  <c r="J32" i="3"/>
  <c r="F35" i="3"/>
  <c r="G33" i="3"/>
  <c r="D34" i="3"/>
  <c r="G34" i="3" s="1"/>
  <c r="B35" i="3"/>
  <c r="E35" i="3"/>
  <c r="C36" i="3"/>
  <c r="K33" i="3" l="1"/>
  <c r="J33" i="3"/>
  <c r="J34" i="3"/>
  <c r="B36" i="3"/>
  <c r="D35" i="3"/>
  <c r="H35" i="3" s="1"/>
  <c r="I35" i="3" s="1"/>
  <c r="F36" i="3"/>
  <c r="H34" i="3"/>
  <c r="I34" i="3" s="1"/>
  <c r="C37" i="3"/>
  <c r="E36" i="3"/>
  <c r="K34" i="3" l="1"/>
  <c r="G35" i="3"/>
  <c r="B37" i="3"/>
  <c r="D36" i="3"/>
  <c r="G36" i="3" s="1"/>
  <c r="C38" i="3"/>
  <c r="E37" i="3"/>
  <c r="F37" i="3"/>
  <c r="H36" i="3"/>
  <c r="I36" i="3" s="1"/>
  <c r="K36" i="3" l="1"/>
  <c r="J36" i="3"/>
  <c r="K35" i="3"/>
  <c r="J35" i="3"/>
  <c r="F38" i="3"/>
  <c r="B38" i="3"/>
  <c r="D37" i="3"/>
  <c r="H37" i="3" s="1"/>
  <c r="I37" i="3" s="1"/>
  <c r="C39" i="3"/>
  <c r="E38" i="3"/>
  <c r="E39" i="3" l="1"/>
  <c r="C40" i="3"/>
  <c r="F39" i="3"/>
  <c r="G37" i="3"/>
  <c r="D38" i="3"/>
  <c r="H38" i="3" s="1"/>
  <c r="I38" i="3" s="1"/>
  <c r="B39" i="3"/>
  <c r="K37" i="3" l="1"/>
  <c r="J37" i="3"/>
  <c r="G38" i="3"/>
  <c r="C41" i="3"/>
  <c r="E40" i="3"/>
  <c r="B40" i="3"/>
  <c r="D39" i="3"/>
  <c r="G39" i="3" s="1"/>
  <c r="F40" i="3"/>
  <c r="J39" i="3" l="1"/>
  <c r="J38" i="3"/>
  <c r="K38" i="3"/>
  <c r="H39" i="3"/>
  <c r="I39" i="3" s="1"/>
  <c r="F41" i="3"/>
  <c r="C42" i="3"/>
  <c r="E41" i="3"/>
  <c r="B41" i="3"/>
  <c r="D40" i="3"/>
  <c r="G40" i="3" s="1"/>
  <c r="J40" i="3" l="1"/>
  <c r="K39" i="3"/>
  <c r="H40" i="3"/>
  <c r="I40" i="3" s="1"/>
  <c r="D41" i="3"/>
  <c r="G41" i="3" s="1"/>
  <c r="B42" i="3"/>
  <c r="F42" i="3"/>
  <c r="E42" i="3"/>
  <c r="C43" i="3"/>
  <c r="J41" i="3" l="1"/>
  <c r="K40" i="3"/>
  <c r="H41" i="3"/>
  <c r="I41" i="3" s="1"/>
  <c r="D42" i="3"/>
  <c r="H42" i="3" s="1"/>
  <c r="I42" i="3" s="1"/>
  <c r="B43" i="3"/>
  <c r="F43" i="3"/>
  <c r="E43" i="3"/>
  <c r="C44" i="3"/>
  <c r="K41" i="3" l="1"/>
  <c r="B44" i="3"/>
  <c r="D43" i="3"/>
  <c r="H43" i="3" s="1"/>
  <c r="I43" i="3" s="1"/>
  <c r="F44" i="3"/>
  <c r="G42" i="3"/>
  <c r="C45" i="3"/>
  <c r="E44" i="3"/>
  <c r="J42" i="3" l="1"/>
  <c r="K42" i="3"/>
  <c r="G43" i="3"/>
  <c r="B45" i="3"/>
  <c r="D44" i="3"/>
  <c r="H44" i="3" s="1"/>
  <c r="I44" i="3" s="1"/>
  <c r="C46" i="3"/>
  <c r="E45" i="3"/>
  <c r="F45" i="3"/>
  <c r="G44" i="3"/>
  <c r="K43" i="3" l="1"/>
  <c r="J43" i="3"/>
  <c r="K44" i="3"/>
  <c r="J44" i="3"/>
  <c r="F46" i="3"/>
  <c r="B46" i="3"/>
  <c r="D45" i="3"/>
  <c r="G45" i="3" s="1"/>
  <c r="C47" i="3"/>
  <c r="E46" i="3"/>
  <c r="J45" i="3" l="1"/>
  <c r="H45" i="3"/>
  <c r="I45" i="3" s="1"/>
  <c r="E47" i="3"/>
  <c r="C48" i="3"/>
  <c r="D46" i="3"/>
  <c r="H46" i="3" s="1"/>
  <c r="I46" i="3" s="1"/>
  <c r="B47" i="3"/>
  <c r="F47" i="3"/>
  <c r="K45" i="3" l="1"/>
  <c r="G46" i="3"/>
  <c r="C49" i="3"/>
  <c r="E48" i="3"/>
  <c r="B48" i="3"/>
  <c r="D47" i="3"/>
  <c r="G47" i="3" s="1"/>
  <c r="F48" i="3"/>
  <c r="H47" i="3" l="1"/>
  <c r="I47" i="3" s="1"/>
  <c r="J47" i="3"/>
  <c r="J46" i="3"/>
  <c r="K46" i="3"/>
  <c r="F49" i="3"/>
  <c r="C50" i="3"/>
  <c r="E49" i="3"/>
  <c r="B49" i="3"/>
  <c r="D48" i="3"/>
  <c r="G48" i="3" s="1"/>
  <c r="K47" i="3" l="1"/>
  <c r="J48" i="3"/>
  <c r="H48" i="3"/>
  <c r="I48" i="3" s="1"/>
  <c r="D49" i="3"/>
  <c r="G49" i="3" s="1"/>
  <c r="B50" i="3"/>
  <c r="F50" i="3"/>
  <c r="E50" i="3"/>
  <c r="C51" i="3"/>
  <c r="K48" i="3" l="1"/>
  <c r="J49" i="3"/>
  <c r="H49" i="3"/>
  <c r="I49" i="3" s="1"/>
  <c r="D50" i="3"/>
  <c r="H50" i="3" s="1"/>
  <c r="I50" i="3" s="1"/>
  <c r="B51" i="3"/>
  <c r="F51" i="3"/>
  <c r="E51" i="3"/>
  <c r="C52" i="3"/>
  <c r="K49" i="3" l="1"/>
  <c r="B52" i="3"/>
  <c r="D51" i="3"/>
  <c r="H51" i="3" s="1"/>
  <c r="I51" i="3" s="1"/>
  <c r="F52" i="3"/>
  <c r="G50" i="3"/>
  <c r="C53" i="3"/>
  <c r="E52" i="3"/>
  <c r="J50" i="3" l="1"/>
  <c r="K50" i="3"/>
  <c r="G51" i="3"/>
  <c r="B53" i="3"/>
  <c r="D52" i="3"/>
  <c r="C54" i="3"/>
  <c r="E53" i="3"/>
  <c r="F53" i="3"/>
  <c r="H52" i="3"/>
  <c r="I52" i="3" s="1"/>
  <c r="G52" i="3"/>
  <c r="K51" i="3" l="1"/>
  <c r="J51" i="3"/>
  <c r="K52" i="3"/>
  <c r="J52" i="3"/>
  <c r="F54" i="3"/>
  <c r="B54" i="3"/>
  <c r="D53" i="3"/>
  <c r="G53" i="3" s="1"/>
  <c r="C55" i="3"/>
  <c r="E54" i="3"/>
  <c r="J53" i="3" l="1"/>
  <c r="H53" i="3"/>
  <c r="I53" i="3" s="1"/>
  <c r="E55" i="3"/>
  <c r="C56" i="3"/>
  <c r="E56" i="3" s="1"/>
  <c r="D54" i="3"/>
  <c r="G54" i="3" s="1"/>
  <c r="B55" i="3"/>
  <c r="F55" i="3"/>
  <c r="K53" i="3" l="1"/>
  <c r="J54" i="3"/>
  <c r="H54" i="3"/>
  <c r="I54" i="3" s="1"/>
  <c r="B56" i="3"/>
  <c r="D56" i="3" s="1"/>
  <c r="D55" i="3"/>
  <c r="H55" i="3" s="1"/>
  <c r="I55" i="3" s="1"/>
  <c r="F56" i="3"/>
  <c r="K54" i="3" l="1"/>
  <c r="G55" i="3"/>
  <c r="H56" i="3"/>
  <c r="I56" i="3" s="1"/>
  <c r="G56" i="3"/>
  <c r="K55" i="3" l="1"/>
  <c r="J55" i="3"/>
  <c r="K56" i="3"/>
  <c r="J56" i="3"/>
  <c r="I6" i="1"/>
  <c r="J6" i="1"/>
  <c r="K6" i="1"/>
  <c r="L6" i="1"/>
  <c r="M6" i="1"/>
  <c r="I7" i="1"/>
  <c r="J7" i="1"/>
  <c r="K7" i="1"/>
  <c r="L7" i="1"/>
  <c r="M7" i="1"/>
  <c r="I8" i="1"/>
  <c r="J8" i="1"/>
  <c r="K8" i="1"/>
  <c r="L8" i="1"/>
  <c r="M8" i="1"/>
  <c r="I9" i="1"/>
  <c r="J9" i="1"/>
  <c r="K9" i="1"/>
  <c r="L9" i="1"/>
  <c r="M9" i="1"/>
  <c r="I10" i="1"/>
  <c r="J10" i="1"/>
  <c r="K10" i="1"/>
  <c r="L10" i="1"/>
  <c r="M10" i="1"/>
  <c r="I11" i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J5" i="1"/>
  <c r="K5" i="1"/>
  <c r="L5" i="1"/>
  <c r="M5" i="1"/>
  <c r="I5" i="1"/>
  <c r="K34" i="1" l="1"/>
  <c r="I34" i="1"/>
  <c r="M34" i="1"/>
  <c r="J34" i="1"/>
  <c r="L34" i="1"/>
  <c r="W5" i="1"/>
  <c r="X5" i="1" s="1"/>
  <c r="T5" i="1"/>
  <c r="U5" i="1" s="1"/>
  <c r="AM20" i="1"/>
  <c r="V33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5" i="1"/>
  <c r="Y5" i="1"/>
  <c r="AK5" i="1" s="1"/>
  <c r="Y33" i="1"/>
  <c r="Y7" i="1"/>
  <c r="AK7" i="1" s="1"/>
  <c r="Y8" i="1"/>
  <c r="AL8" i="1" s="1"/>
  <c r="Y9" i="1"/>
  <c r="AK9" i="1" s="1"/>
  <c r="Y10" i="1"/>
  <c r="Y11" i="1"/>
  <c r="AK11" i="1" s="1"/>
  <c r="Y12" i="1"/>
  <c r="AL12" i="1" s="1"/>
  <c r="Y13" i="1"/>
  <c r="AK13" i="1" s="1"/>
  <c r="Y14" i="1"/>
  <c r="Y15" i="1"/>
  <c r="AK15" i="1" s="1"/>
  <c r="Y16" i="1"/>
  <c r="AL16" i="1" s="1"/>
  <c r="Y17" i="1"/>
  <c r="AK17" i="1" s="1"/>
  <c r="Y18" i="1"/>
  <c r="Y19" i="1"/>
  <c r="AL19" i="1" s="1"/>
  <c r="Y20" i="1"/>
  <c r="AL20" i="1" s="1"/>
  <c r="Y21" i="1"/>
  <c r="AK21" i="1" s="1"/>
  <c r="Y22" i="1"/>
  <c r="Y23" i="1"/>
  <c r="AK23" i="1" s="1"/>
  <c r="Y24" i="1"/>
  <c r="AL24" i="1" s="1"/>
  <c r="Y25" i="1"/>
  <c r="AK25" i="1" s="1"/>
  <c r="Y26" i="1"/>
  <c r="Y27" i="1"/>
  <c r="AK27" i="1" s="1"/>
  <c r="Y28" i="1"/>
  <c r="AL28" i="1" s="1"/>
  <c r="Y29" i="1"/>
  <c r="AK29" i="1" s="1"/>
  <c r="Y30" i="1"/>
  <c r="Y31" i="1"/>
  <c r="AK31" i="1" s="1"/>
  <c r="Y32" i="1"/>
  <c r="AL32" i="1" s="1"/>
  <c r="Y6" i="1"/>
  <c r="AK6" i="1" s="1"/>
  <c r="AK24" i="1" l="1"/>
  <c r="AM28" i="1"/>
  <c r="AK8" i="1"/>
  <c r="AM12" i="1"/>
  <c r="AK32" i="1"/>
  <c r="AK16" i="1"/>
  <c r="AL11" i="1"/>
  <c r="AN29" i="1"/>
  <c r="AN21" i="1"/>
  <c r="AN13" i="1"/>
  <c r="Z5" i="1"/>
  <c r="AL6" i="1"/>
  <c r="AM25" i="1"/>
  <c r="AM17" i="1"/>
  <c r="AM9" i="1"/>
  <c r="AN28" i="1"/>
  <c r="AN20" i="1"/>
  <c r="AN12" i="1"/>
  <c r="AL5" i="1"/>
  <c r="AK28" i="1"/>
  <c r="AK20" i="1"/>
  <c r="AK12" i="1"/>
  <c r="AL27" i="1"/>
  <c r="AM32" i="1"/>
  <c r="AM24" i="1"/>
  <c r="AM16" i="1"/>
  <c r="AM8" i="1"/>
  <c r="AN25" i="1"/>
  <c r="AN17" i="1"/>
  <c r="AN9" i="1"/>
  <c r="AM5" i="1"/>
  <c r="AK19" i="1"/>
  <c r="AM29" i="1"/>
  <c r="AM21" i="1"/>
  <c r="AM13" i="1"/>
  <c r="AN32" i="1"/>
  <c r="AN24" i="1"/>
  <c r="AN16" i="1"/>
  <c r="AN8" i="1"/>
  <c r="AN30" i="1"/>
  <c r="AK30" i="1"/>
  <c r="AN26" i="1"/>
  <c r="AK26" i="1"/>
  <c r="AN22" i="1"/>
  <c r="AK22" i="1"/>
  <c r="AN18" i="1"/>
  <c r="AK18" i="1"/>
  <c r="AN14" i="1"/>
  <c r="AK14" i="1"/>
  <c r="AN10" i="1"/>
  <c r="AM10" i="1"/>
  <c r="AK10" i="1"/>
  <c r="AL10" i="1"/>
  <c r="AK33" i="1"/>
  <c r="AL33" i="1"/>
  <c r="AM33" i="1"/>
  <c r="AL30" i="1"/>
  <c r="AL22" i="1"/>
  <c r="AL14" i="1"/>
  <c r="AM30" i="1"/>
  <c r="AM14" i="1"/>
  <c r="AM18" i="1"/>
  <c r="AN33" i="1"/>
  <c r="AL26" i="1"/>
  <c r="AL18" i="1"/>
  <c r="AM22" i="1"/>
  <c r="AM31" i="1"/>
  <c r="AN31" i="1"/>
  <c r="AM27" i="1"/>
  <c r="AN27" i="1"/>
  <c r="AM23" i="1"/>
  <c r="AN23" i="1"/>
  <c r="AM19" i="1"/>
  <c r="AN19" i="1"/>
  <c r="AM15" i="1"/>
  <c r="AN15" i="1"/>
  <c r="AM11" i="1"/>
  <c r="AN11" i="1"/>
  <c r="AN7" i="1"/>
  <c r="AM7" i="1"/>
  <c r="AL31" i="1"/>
  <c r="AL23" i="1"/>
  <c r="AL15" i="1"/>
  <c r="AM26" i="1"/>
  <c r="AL7" i="1"/>
  <c r="AN5" i="1"/>
  <c r="AL29" i="1"/>
  <c r="AL25" i="1"/>
  <c r="AL21" i="1"/>
  <c r="AL17" i="1"/>
  <c r="AL13" i="1"/>
  <c r="AL9" i="1"/>
  <c r="AM6" i="1"/>
  <c r="AN6" i="1"/>
  <c r="AJ5" i="1"/>
  <c r="X6" i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U6" i="1"/>
  <c r="Z6" i="1" s="1"/>
  <c r="AJ6" i="1" s="1"/>
  <c r="T7" i="1"/>
  <c r="U7" i="1" s="1"/>
  <c r="Z7" i="1" s="1"/>
  <c r="AJ7" i="1" s="1"/>
  <c r="T8" i="1"/>
  <c r="U8" i="1" s="1"/>
  <c r="Z8" i="1" s="1"/>
  <c r="AJ8" i="1" s="1"/>
  <c r="T9" i="1"/>
  <c r="U9" i="1" s="1"/>
  <c r="Z9" i="1" s="1"/>
  <c r="AJ9" i="1" s="1"/>
  <c r="T10" i="1"/>
  <c r="U10" i="1" s="1"/>
  <c r="Z10" i="1" s="1"/>
  <c r="AJ10" i="1" s="1"/>
  <c r="T11" i="1"/>
  <c r="U11" i="1" s="1"/>
  <c r="Z11" i="1" s="1"/>
  <c r="AJ11" i="1" s="1"/>
  <c r="T12" i="1"/>
  <c r="U12" i="1" s="1"/>
  <c r="Z12" i="1" s="1"/>
  <c r="AJ12" i="1" s="1"/>
  <c r="T13" i="1"/>
  <c r="U13" i="1" s="1"/>
  <c r="Z13" i="1" s="1"/>
  <c r="AJ13" i="1" s="1"/>
  <c r="T14" i="1"/>
  <c r="U14" i="1" s="1"/>
  <c r="Z14" i="1" s="1"/>
  <c r="AJ14" i="1" s="1"/>
  <c r="T15" i="1"/>
  <c r="U15" i="1" s="1"/>
  <c r="Z15" i="1" s="1"/>
  <c r="AJ15" i="1" s="1"/>
  <c r="T16" i="1"/>
  <c r="U16" i="1" s="1"/>
  <c r="Z16" i="1" s="1"/>
  <c r="AJ16" i="1" s="1"/>
  <c r="T17" i="1"/>
  <c r="U17" i="1" s="1"/>
  <c r="Z17" i="1" s="1"/>
  <c r="AJ17" i="1" s="1"/>
  <c r="T18" i="1"/>
  <c r="U18" i="1" s="1"/>
  <c r="Z18" i="1" s="1"/>
  <c r="AJ18" i="1" s="1"/>
  <c r="T19" i="1"/>
  <c r="U19" i="1" s="1"/>
  <c r="Z19" i="1" s="1"/>
  <c r="AJ19" i="1" s="1"/>
  <c r="T20" i="1"/>
  <c r="U20" i="1" s="1"/>
  <c r="Z20" i="1" s="1"/>
  <c r="AJ20" i="1" s="1"/>
  <c r="AO20" i="1" s="1"/>
  <c r="T21" i="1"/>
  <c r="U21" i="1" s="1"/>
  <c r="Z21" i="1" s="1"/>
  <c r="AJ21" i="1" s="1"/>
  <c r="T22" i="1"/>
  <c r="U22" i="1" s="1"/>
  <c r="Z22" i="1" s="1"/>
  <c r="AJ22" i="1" s="1"/>
  <c r="T23" i="1"/>
  <c r="U23" i="1" s="1"/>
  <c r="Z23" i="1" s="1"/>
  <c r="AJ23" i="1" s="1"/>
  <c r="T24" i="1"/>
  <c r="U24" i="1" s="1"/>
  <c r="Z24" i="1" s="1"/>
  <c r="AJ24" i="1" s="1"/>
  <c r="AO24" i="1" s="1"/>
  <c r="T25" i="1"/>
  <c r="U25" i="1" s="1"/>
  <c r="Z25" i="1" s="1"/>
  <c r="AJ25" i="1" s="1"/>
  <c r="T26" i="1"/>
  <c r="U26" i="1" s="1"/>
  <c r="Z26" i="1" s="1"/>
  <c r="AJ26" i="1" s="1"/>
  <c r="T27" i="1"/>
  <c r="U27" i="1" s="1"/>
  <c r="Z27" i="1" s="1"/>
  <c r="AJ27" i="1" s="1"/>
  <c r="T28" i="1"/>
  <c r="U28" i="1" s="1"/>
  <c r="Z28" i="1" s="1"/>
  <c r="AJ28" i="1" s="1"/>
  <c r="T29" i="1"/>
  <c r="U29" i="1" s="1"/>
  <c r="Z29" i="1" s="1"/>
  <c r="AJ29" i="1" s="1"/>
  <c r="T30" i="1"/>
  <c r="U30" i="1" s="1"/>
  <c r="Z30" i="1" s="1"/>
  <c r="AJ30" i="1" s="1"/>
  <c r="T31" i="1"/>
  <c r="U31" i="1" s="1"/>
  <c r="Z31" i="1" s="1"/>
  <c r="AJ31" i="1" s="1"/>
  <c r="T32" i="1"/>
  <c r="U32" i="1" s="1"/>
  <c r="Z32" i="1" s="1"/>
  <c r="AJ32" i="1" s="1"/>
  <c r="T33" i="1"/>
  <c r="U33" i="1" s="1"/>
  <c r="Z33" i="1" s="1"/>
  <c r="AJ33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5" i="1"/>
  <c r="B34" i="1"/>
  <c r="AO28" i="1" l="1"/>
  <c r="AO12" i="1"/>
  <c r="AO32" i="1"/>
  <c r="AO31" i="1"/>
  <c r="AO7" i="1"/>
  <c r="AK34" i="1"/>
  <c r="AO25" i="1"/>
  <c r="AO21" i="1"/>
  <c r="AO17" i="1"/>
  <c r="AO13" i="1"/>
  <c r="AO9" i="1"/>
  <c r="AO22" i="1"/>
  <c r="AO16" i="1"/>
  <c r="AL34" i="1"/>
  <c r="AO19" i="1"/>
  <c r="AO27" i="1"/>
  <c r="AO11" i="1"/>
  <c r="AO10" i="1"/>
  <c r="AO14" i="1"/>
  <c r="AO29" i="1"/>
  <c r="AO33" i="1"/>
  <c r="AN34" i="1"/>
  <c r="AM34" i="1"/>
  <c r="AO26" i="1"/>
  <c r="K35" i="1"/>
  <c r="I35" i="1"/>
  <c r="M35" i="1"/>
  <c r="AO5" i="1"/>
  <c r="J35" i="1"/>
  <c r="L35" i="1"/>
  <c r="AO15" i="1"/>
  <c r="AO23" i="1"/>
  <c r="AO30" i="1"/>
  <c r="AO6" i="1"/>
  <c r="AO18" i="1"/>
  <c r="Z34" i="1"/>
  <c r="Z35" i="1" s="1"/>
  <c r="AJ34" i="1"/>
  <c r="AO8" i="1"/>
  <c r="U34" i="1"/>
  <c r="U35" i="1" s="1"/>
  <c r="X34" i="1"/>
  <c r="X35" i="1" s="1"/>
  <c r="AO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Boberg Christer</author>
  </authors>
  <commentList>
    <comment ref="V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Boberg Christer:</t>
        </r>
        <r>
          <rPr>
            <sz val="9"/>
            <color indexed="81"/>
            <rFont val="Tahoma"/>
            <family val="2"/>
          </rPr>
          <t xml:space="preserve">
Lika kolumn T</t>
        </r>
      </text>
    </comment>
    <comment ref="V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Boberg Christer:</t>
        </r>
        <r>
          <rPr>
            <sz val="9"/>
            <color indexed="81"/>
            <rFont val="Tahoma"/>
            <family val="2"/>
          </rPr>
          <t xml:space="preserve">
Lika kolumn T</t>
        </r>
      </text>
    </comment>
    <comment ref="V5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Boberg Christer:</t>
        </r>
        <r>
          <rPr>
            <sz val="9"/>
            <color indexed="81"/>
            <rFont val="Tahoma"/>
            <family val="2"/>
          </rPr>
          <t xml:space="preserve">
Lika kolumn T</t>
        </r>
      </text>
    </comment>
  </commentList>
</comments>
</file>

<file path=xl/sharedStrings.xml><?xml version="1.0" encoding="utf-8"?>
<sst xmlns="http://schemas.openxmlformats.org/spreadsheetml/2006/main" count="375" uniqueCount="127">
  <si>
    <t>Företag</t>
  </si>
  <si>
    <t>Årsenergi</t>
  </si>
  <si>
    <t>Frikyla</t>
  </si>
  <si>
    <t>Produktionslag, andel av årsenergi:</t>
  </si>
  <si>
    <t>Stockholm Exergi</t>
  </si>
  <si>
    <t>Göteborg energi</t>
  </si>
  <si>
    <t>Tekniska Verken</t>
  </si>
  <si>
    <t>Norrenergi</t>
  </si>
  <si>
    <t>Vattenfall</t>
  </si>
  <si>
    <t>Mälarenergi</t>
  </si>
  <si>
    <t>Öresundskraft</t>
  </si>
  <si>
    <t>Umeå energi</t>
  </si>
  <si>
    <t>Eskilstuna energi</t>
  </si>
  <si>
    <t>Övik energi</t>
  </si>
  <si>
    <t>Jönköping energi</t>
  </si>
  <si>
    <t>Borås Energi</t>
  </si>
  <si>
    <t>Halmstad energi</t>
  </si>
  <si>
    <t>Statkraft Värme</t>
  </si>
  <si>
    <t>Sollentuna energi</t>
  </si>
  <si>
    <t>Falu energi</t>
  </si>
  <si>
    <t>Kalmar energi</t>
  </si>
  <si>
    <t>Sundsvall energi</t>
  </si>
  <si>
    <t>Affärsverken Karlskrona</t>
  </si>
  <si>
    <t>Gotland energi</t>
  </si>
  <si>
    <t>Luleå energi</t>
  </si>
  <si>
    <t>Finspångs tekniska verk</t>
  </si>
  <si>
    <t>Telge energi</t>
  </si>
  <si>
    <t>Växjö Energi</t>
  </si>
  <si>
    <t>Södertörns energi</t>
  </si>
  <si>
    <t>Kalshamns energi</t>
  </si>
  <si>
    <t>Ronneby energi</t>
  </si>
  <si>
    <t>GWh</t>
  </si>
  <si>
    <t>%</t>
  </si>
  <si>
    <t>COP</t>
  </si>
  <si>
    <t>Bränsle till absorptionskyla</t>
  </si>
  <si>
    <t>Avfall</t>
  </si>
  <si>
    <t>Industriell spillvärme</t>
  </si>
  <si>
    <t>Bio</t>
  </si>
  <si>
    <t>Fossilt</t>
  </si>
  <si>
    <t>PEF</t>
  </si>
  <si>
    <t>Primärenergi</t>
  </si>
  <si>
    <t>El</t>
  </si>
  <si>
    <t>Summa:</t>
  </si>
  <si>
    <t>Abs = prima</t>
  </si>
  <si>
    <t>Abs = spill</t>
  </si>
  <si>
    <t>Kraftringen</t>
  </si>
  <si>
    <t>Totalt COP</t>
  </si>
  <si>
    <t>Bränsle</t>
  </si>
  <si>
    <t>Summa bränsle:</t>
  </si>
  <si>
    <t>Snitt COP:</t>
  </si>
  <si>
    <t>Absorp-tionskyla</t>
  </si>
  <si>
    <t>Värme-pump</t>
  </si>
  <si>
    <t>Spill-kyla</t>
  </si>
  <si>
    <t>Kyl-maskin</t>
  </si>
  <si>
    <t>Absorp-tionskyla = prima</t>
  </si>
  <si>
    <t>Absorp-tionskyla = spill</t>
  </si>
  <si>
    <t>Indust-riell spill-värme</t>
  </si>
  <si>
    <t>varav till abs</t>
  </si>
  <si>
    <t>varav el</t>
  </si>
  <si>
    <t>GWh pef</t>
  </si>
  <si>
    <t>GWh PEF</t>
  </si>
  <si>
    <t xml:space="preserve">Totalt </t>
  </si>
  <si>
    <t>Summa PEF i GWh</t>
  </si>
  <si>
    <t>COP per produktionsslag</t>
  </si>
  <si>
    <t>Utan beräknad nytta i fjv-produktion</t>
  </si>
  <si>
    <t>Grönmarkerade fält är justerade med respektive bolags egna värden på COP mm</t>
  </si>
  <si>
    <t>så skulle dessa värmepumpar normalt ersättas med kylmaskiner som kyls med kyltorn eller med sjövatten, då med en temperatur på mellan</t>
  </si>
  <si>
    <t>Förängning:</t>
  </si>
  <si>
    <t>Kondensering:</t>
  </si>
  <si>
    <t>Värme</t>
  </si>
  <si>
    <t>Kyla</t>
  </si>
  <si>
    <t>gr C</t>
  </si>
  <si>
    <t>grK</t>
  </si>
  <si>
    <t>Carnotfaktor</t>
  </si>
  <si>
    <t>COP:</t>
  </si>
  <si>
    <t>Sommar</t>
  </si>
  <si>
    <t>Vinter</t>
  </si>
  <si>
    <t>Höst/vår</t>
  </si>
  <si>
    <t>COPk</t>
  </si>
  <si>
    <t>COPv</t>
  </si>
  <si>
    <t>COPtot</t>
  </si>
  <si>
    <t>COP spill</t>
  </si>
  <si>
    <t>Alternativproduktion ingen värme</t>
  </si>
  <si>
    <t>Alternativproduktion med värme</t>
  </si>
  <si>
    <t>Besparing el:</t>
  </si>
  <si>
    <t>Nedan beräkningar är ett exempel på hur mycket el som fjärrkylan skulle kunna spara om den inte var ihopkopplad med värmeaffären, förutsätter att kylaproduktionen byggs mer anpassat för ren kyla:</t>
  </si>
  <si>
    <t>COP abs som spill</t>
  </si>
  <si>
    <t>COP bara el</t>
  </si>
  <si>
    <t>Eftersom statistiken enbart är indelad på produktionsslag och inte på när respektive typ körs samt vilka förutsättningar som finns i respektive stad så</t>
  </si>
  <si>
    <t xml:space="preserve">går det inte exakt att beräkna utfallet. I tabellen till höger kan vi se ett teorestiskt utfall för en kylmaskin/värmepump vid olika temperaturer samt säsong. </t>
  </si>
  <si>
    <t xml:space="preserve">Enligt ovan så har vi </t>
  </si>
  <si>
    <t>GWh spillkyla</t>
  </si>
  <si>
    <t>Med COPv på:</t>
  </si>
  <si>
    <t>så ger det:</t>
  </si>
  <si>
    <t>och COPk på:</t>
  </si>
  <si>
    <t>GWh värme som kan ersätta andra bränslen</t>
  </si>
  <si>
    <t>lika med:</t>
  </si>
  <si>
    <t>15-35 gr under sommarhalvåret och lägre temperatur under vinterhalvåret. Detta medför att verkningsgraden blir mycket högre, dvs. det går åt mycket mindre el för att skapa kylan.</t>
  </si>
  <si>
    <t>Förångning:</t>
  </si>
  <si>
    <t>Summa bränsle</t>
  </si>
  <si>
    <t>Energi i PEF</t>
  </si>
  <si>
    <t>COP med all tillförd energi</t>
  </si>
  <si>
    <t>COP = energiviktade värden från tabell ovan</t>
  </si>
  <si>
    <t>COP =6 för värmepump beräknat utifrån ny snitttemp på kondensering på ca 30 gr</t>
  </si>
  <si>
    <t xml:space="preserve">Spillkyla ger fjärrvärme vilket minskar tillförsel av andra bränslen </t>
  </si>
  <si>
    <t>vid 70 gr kondensering</t>
  </si>
  <si>
    <t>Värmepumparna går vintertid ovanför kraftvärmen så i de flesta fall ersätts ren biomassa med PEF= 1,04</t>
  </si>
  <si>
    <t>Alternativproduktion utan fjärrvärme. Alternativproduktion som ersätter bränslen ses i fliken Beräkningar, rad 48-58.</t>
  </si>
  <si>
    <t>Alternativproduktion med värmenyttan</t>
  </si>
  <si>
    <t>COP i tabellerna ovan står för årsverkningsgrad. COP = 3 för en kylmaskin betyder att en del el ger 3 delar kyla</t>
  </si>
  <si>
    <t xml:space="preserve">Borlänge </t>
  </si>
  <si>
    <t>Grundindata från Profu 2013, se rapport från Energimarknadsinspektionen om fjärrkyla, fjärrkyla EI R 2013:18</t>
  </si>
  <si>
    <t xml:space="preserve">Värmepumpar används för fjärrkylaproduktionen idag under höst, vår och sommar. På vintern används de helt för fjärrvärmeproduktion och då blir kylan </t>
  </si>
  <si>
    <t xml:space="preserve">spillvärme. Anledningen till att värmepumpar används för fjärrkylaproduktion är att de redan finns i många verksamheter för fjärrvärmeproduktionens skull, dvs. </t>
  </si>
  <si>
    <t xml:space="preserve">sett indelas i tre varianter, vinter då fjärrvärmeproduktionen står för all el, sommar då fjärrkylaproduktionen står för all el samt vår/höst då elkostnaden delas </t>
  </si>
  <si>
    <t xml:space="preserve">utifrån producerad fjärrvärme respektive fjärrkyla. </t>
  </si>
  <si>
    <t>Hur mycket mindre el som går åt beror på när på säsongen det är samt om fjärrvärmeproduktionen vill ha del av värmeenergin eller inte. Elfördelningen kan normalt</t>
  </si>
  <si>
    <t>Görs samma övning under höst/vår med en värmepump som producerar både fjärrvärme- och fjärrkyla samtidigt erhålls ett COP på ca 5. Byts den ut till en ren kylmaskin</t>
  </si>
  <si>
    <t>vilket kan vara både positivt och negativt ur PEF synpunkt beroende på vilket bränsle som ersätts samt nivån på COP.</t>
  </si>
  <si>
    <t>Om fjärrvärmeproduktionen inte fanns så skulle fjärrkylaproduktionen inte använda värmepumpar alternativt sälja värmen från värmenpumparna till annan verksamhet</t>
  </si>
  <si>
    <t>investeringen är redan tagen. Däremot så är de dyra att köra då de producerar fjärrvärme med hög temperatur, runt 70 gr. Om inte fjärrvärmeproduktionen fanns</t>
  </si>
  <si>
    <t xml:space="preserve">En värmepump anpassad för fjärrvärmeproduktion har sommartid ett COP på ca 2,3. Byts den ut till en kylmaskin kyld med sjövatten så kan COP teoretiskt gå upp till 8. </t>
  </si>
  <si>
    <t>Verkligt utfall kan ligga var som helst där i mellan beroende på förutsättningar men besparingspotentialen på el har en faktor på runt 3.</t>
  </si>
  <si>
    <t xml:space="preserve">kyld med tex sjövatten så kan ett COP på ca 10 erhållas dvs. en elbesparing med en faktor på runt 2. </t>
  </si>
  <si>
    <t>Om denna text läses allena så kan läsaren undra varför värmepumparna inte byggs om omedelbart? Anledningen är att genom samkörning av fjärrkyla- och fjärrvärmeproduktion</t>
  </si>
  <si>
    <t>kan energi värmeåtervinnas istället för att försvinna ut i naturen. Detta gör att fjärrvärmeproduktionen kan minska på annan bränsletillförsel men det går åt mer el</t>
  </si>
  <si>
    <t>Bilaga 2 till remissvar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</si>
</sst>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9" fontId="0" fillId="0" borderId="1" xfId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6" borderId="0" xfId="0" applyNumberFormat="1" applyFill="1" applyAlignment="1">
      <alignment wrapText="1"/>
    </xf>
    <xf numFmtId="0" fontId="0" fillId="0" borderId="0" xfId="0" applyAlignment="1"/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3" fillId="0" borderId="0" xfId="0" applyNumberFormat="1" applyFont="1" applyAlignment="1">
      <alignment wrapText="1"/>
    </xf>
    <xf numFmtId="9" fontId="3" fillId="0" borderId="0" xfId="1" applyFont="1" applyAlignment="1">
      <alignment wrapText="1"/>
    </xf>
    <xf numFmtId="0" fontId="0" fillId="5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2" borderId="0" xfId="0" applyFont="1" applyFill="1" applyBorder="1" applyAlignment="1">
      <alignment wrapText="1"/>
    </xf>
    <xf numFmtId="1" fontId="0" fillId="0" borderId="0" xfId="1" applyNumberFormat="1" applyFont="1" applyAlignment="1">
      <alignment wrapText="1"/>
    </xf>
    <xf numFmtId="1" fontId="0" fillId="0" borderId="1" xfId="1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2" fontId="0" fillId="0" borderId="0" xfId="0" applyNumberFormat="1"/>
    <xf numFmtId="0" fontId="0" fillId="10" borderId="0" xfId="0" applyFill="1"/>
    <xf numFmtId="2" fontId="0" fillId="13" borderId="0" xfId="0" applyNumberFormat="1" applyFill="1"/>
    <xf numFmtId="0" fontId="0" fillId="14" borderId="0" xfId="0" applyFill="1"/>
    <xf numFmtId="0" fontId="0" fillId="4" borderId="0" xfId="0" applyFill="1"/>
    <xf numFmtId="0" fontId="0" fillId="6" borderId="0" xfId="0" applyFill="1"/>
    <xf numFmtId="0" fontId="0" fillId="13" borderId="0" xfId="0" applyFill="1"/>
    <xf numFmtId="0" fontId="0" fillId="0" borderId="0" xfId="0" applyAlignment="1">
      <alignment horizontal="right"/>
    </xf>
    <xf numFmtId="164" fontId="0" fillId="6" borderId="0" xfId="1" applyNumberFormat="1" applyFont="1" applyFill="1" applyAlignment="1">
      <alignment wrapText="1"/>
    </xf>
    <xf numFmtId="9" fontId="0" fillId="6" borderId="0" xfId="1" applyFont="1" applyFill="1" applyAlignment="1">
      <alignment wrapText="1"/>
    </xf>
    <xf numFmtId="0" fontId="0" fillId="6" borderId="0" xfId="0" applyFill="1" applyAlignment="1">
      <alignment wrapText="1"/>
    </xf>
    <xf numFmtId="0" fontId="0" fillId="15" borderId="0" xfId="0" applyFill="1"/>
    <xf numFmtId="0" fontId="0" fillId="8" borderId="0" xfId="0" applyFill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2" fontId="0" fillId="0" borderId="0" xfId="0" applyNumberFormat="1" applyFill="1"/>
    <xf numFmtId="164" fontId="0" fillId="6" borderId="0" xfId="0" applyNumberFormat="1" applyFont="1" applyFill="1" applyBorder="1" applyAlignment="1">
      <alignment wrapText="1"/>
    </xf>
    <xf numFmtId="164" fontId="0" fillId="0" borderId="0" xfId="0" applyNumberFormat="1" applyAlignment="1"/>
    <xf numFmtId="164" fontId="0" fillId="16" borderId="0" xfId="0" applyNumberFormat="1" applyFill="1" applyAlignment="1">
      <alignment wrapText="1"/>
    </xf>
    <xf numFmtId="0" fontId="2" fillId="0" borderId="0" xfId="0" applyFont="1"/>
    <xf numFmtId="164" fontId="0" fillId="13" borderId="0" xfId="0" applyNumberFormat="1" applyFill="1" applyAlignment="1"/>
    <xf numFmtId="2" fontId="0" fillId="6" borderId="0" xfId="0" applyNumberFormat="1" applyFill="1" applyAlignment="1">
      <alignment wrapText="1"/>
    </xf>
    <xf numFmtId="164" fontId="7" fillId="6" borderId="0" xfId="0" applyNumberFormat="1" applyFont="1" applyFill="1" applyAlignment="1">
      <alignment wrapText="1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" fontId="0" fillId="2" borderId="7" xfId="0" applyNumberFormat="1" applyFill="1" applyBorder="1" applyAlignment="1">
      <alignment wrapText="1"/>
    </xf>
    <xf numFmtId="16" fontId="0" fillId="0" borderId="8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16" fontId="0" fillId="0" borderId="7" xfId="0" applyNumberFormat="1" applyBorder="1" applyAlignment="1">
      <alignment wrapText="1"/>
    </xf>
    <xf numFmtId="0" fontId="2" fillId="0" borderId="8" xfId="0" applyFont="1" applyBorder="1" applyAlignment="1">
      <alignment wrapText="1"/>
    </xf>
    <xf numFmtId="164" fontId="0" fillId="6" borderId="5" xfId="0" applyNumberFormat="1" applyFill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0" fillId="10" borderId="5" xfId="0" applyNumberFormat="1" applyFill="1" applyBorder="1" applyAlignment="1">
      <alignment wrapText="1"/>
    </xf>
    <xf numFmtId="164" fontId="0" fillId="4" borderId="5" xfId="0" applyNumberFormat="1" applyFill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12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5" fontId="2" fillId="8" borderId="0" xfId="0" applyNumberFormat="1" applyFont="1" applyFill="1" applyAlignment="1">
      <alignment horizontal="center" wrapText="1"/>
    </xf>
    <xf numFmtId="0" fontId="8" fillId="0" borderId="0" xfId="0" applyFont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4"/>
  <sheetViews>
    <sheetView showGridLines="0"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RowHeight="15" x14ac:dyDescent="0.25"/>
  <cols>
    <col min="1" max="1" width="22.5703125" style="1" bestFit="1" customWidth="1"/>
    <col min="2" max="2" width="12.42578125" style="1" bestFit="1" customWidth="1"/>
    <col min="3" max="3" width="8.42578125" style="1" customWidth="1"/>
    <col min="4" max="4" width="8.28515625" style="1" customWidth="1"/>
    <col min="5" max="5" width="9" style="1" customWidth="1"/>
    <col min="6" max="6" width="6.85546875" style="1" customWidth="1"/>
    <col min="7" max="7" width="10.140625" style="1" customWidth="1"/>
    <col min="8" max="8" width="8.140625" style="1" bestFit="1" customWidth="1"/>
    <col min="9" max="12" width="8.140625" style="1" customWidth="1"/>
    <col min="13" max="13" width="9.5703125" style="1" customWidth="1"/>
    <col min="14" max="14" width="6.85546875" style="1" bestFit="1" customWidth="1"/>
    <col min="15" max="15" width="8.28515625" style="1" customWidth="1"/>
    <col min="16" max="16" width="8.5703125" style="1" customWidth="1"/>
    <col min="17" max="17" width="7.42578125" style="1" customWidth="1"/>
    <col min="18" max="18" width="12" style="1" customWidth="1"/>
    <col min="19" max="19" width="11.140625" style="1" customWidth="1"/>
    <col min="20" max="20" width="11.42578125" style="1" customWidth="1"/>
    <col min="21" max="21" width="9" style="1" customWidth="1"/>
    <col min="22" max="22" width="8.85546875" style="1" customWidth="1"/>
    <col min="23" max="23" width="11.5703125" style="1" customWidth="1"/>
    <col min="24" max="24" width="8.85546875" style="1" customWidth="1"/>
    <col min="25" max="25" width="7.5703125" style="1" customWidth="1"/>
    <col min="26" max="26" width="8.85546875" style="1" customWidth="1"/>
    <col min="27" max="28" width="9.140625" style="1"/>
    <col min="29" max="29" width="7.28515625" style="1" customWidth="1"/>
    <col min="30" max="30" width="7.140625" style="1" customWidth="1"/>
    <col min="31" max="31" width="5.5703125" style="1" customWidth="1"/>
    <col min="32" max="32" width="11.28515625" style="1" customWidth="1"/>
    <col min="33" max="33" width="6.140625" style="1" bestFit="1" customWidth="1"/>
    <col min="34" max="34" width="4.5703125" style="1" bestFit="1" customWidth="1"/>
    <col min="35" max="35" width="7.140625" style="1" customWidth="1"/>
    <col min="36" max="36" width="8.85546875" style="1" customWidth="1"/>
    <col min="37" max="37" width="10.5703125" style="1" customWidth="1"/>
    <col min="38" max="38" width="9.140625" style="1"/>
    <col min="39" max="39" width="13.140625" style="1" bestFit="1" customWidth="1"/>
    <col min="40" max="40" width="8.85546875" style="1" bestFit="1" customWidth="1"/>
    <col min="41" max="41" width="10.7109375" style="1" customWidth="1"/>
    <col min="42" max="42" width="9.140625" style="1"/>
    <col min="43" max="43" width="11.5703125" style="1" bestFit="1" customWidth="1"/>
    <col min="44" max="44" width="12.42578125" style="1" bestFit="1" customWidth="1"/>
    <col min="45" max="16384" width="9.140625" style="1"/>
  </cols>
  <sheetData>
    <row r="1" spans="1:43" ht="15.75" thickBot="1" x14ac:dyDescent="0.3"/>
    <row r="2" spans="1:43" s="18" customFormat="1" ht="33" thickTop="1" x14ac:dyDescent="0.4">
      <c r="A2" s="88" t="s">
        <v>126</v>
      </c>
      <c r="C2" s="22" t="s">
        <v>3</v>
      </c>
      <c r="I2" s="22" t="s">
        <v>3</v>
      </c>
      <c r="N2" s="22" t="s">
        <v>63</v>
      </c>
      <c r="T2" s="61" t="s">
        <v>43</v>
      </c>
      <c r="U2" s="62"/>
      <c r="V2" s="63"/>
      <c r="W2" s="61" t="s">
        <v>44</v>
      </c>
      <c r="X2" s="62"/>
      <c r="Y2" s="62"/>
      <c r="Z2" s="63"/>
      <c r="AA2" s="18" t="s">
        <v>34</v>
      </c>
      <c r="AE2" s="18" t="s">
        <v>40</v>
      </c>
      <c r="AJ2" s="7" t="s">
        <v>100</v>
      </c>
    </row>
    <row r="3" spans="1:43" ht="45" x14ac:dyDescent="0.25">
      <c r="A3" s="2" t="s">
        <v>0</v>
      </c>
      <c r="B3" s="2" t="s">
        <v>1</v>
      </c>
      <c r="C3" s="3" t="s">
        <v>2</v>
      </c>
      <c r="D3" s="4" t="s">
        <v>53</v>
      </c>
      <c r="E3" s="5" t="s">
        <v>51</v>
      </c>
      <c r="F3" s="6" t="s">
        <v>52</v>
      </c>
      <c r="G3" s="2" t="s">
        <v>50</v>
      </c>
      <c r="H3" s="2" t="s">
        <v>42</v>
      </c>
      <c r="I3" s="3" t="s">
        <v>2</v>
      </c>
      <c r="J3" s="4" t="s">
        <v>53</v>
      </c>
      <c r="K3" s="5" t="s">
        <v>51</v>
      </c>
      <c r="L3" s="6" t="s">
        <v>52</v>
      </c>
      <c r="M3" s="2" t="s">
        <v>50</v>
      </c>
      <c r="N3" s="3" t="s">
        <v>2</v>
      </c>
      <c r="O3" s="4" t="s">
        <v>53</v>
      </c>
      <c r="P3" s="5" t="s">
        <v>51</v>
      </c>
      <c r="Q3" s="6" t="s">
        <v>52</v>
      </c>
      <c r="R3" s="2" t="s">
        <v>54</v>
      </c>
      <c r="S3" s="2" t="s">
        <v>55</v>
      </c>
      <c r="T3" s="64" t="s">
        <v>46</v>
      </c>
      <c r="U3" s="2" t="s">
        <v>99</v>
      </c>
      <c r="V3" s="65" t="s">
        <v>57</v>
      </c>
      <c r="W3" s="64" t="s">
        <v>46</v>
      </c>
      <c r="X3" s="2" t="s">
        <v>99</v>
      </c>
      <c r="Y3" s="2" t="s">
        <v>57</v>
      </c>
      <c r="Z3" s="65" t="s">
        <v>58</v>
      </c>
      <c r="AA3" s="7" t="s">
        <v>56</v>
      </c>
      <c r="AB3" s="7" t="s">
        <v>35</v>
      </c>
      <c r="AC3" s="7" t="s">
        <v>37</v>
      </c>
      <c r="AD3" s="7" t="s">
        <v>38</v>
      </c>
      <c r="AE3" s="7" t="s">
        <v>41</v>
      </c>
      <c r="AF3" s="7" t="s">
        <v>36</v>
      </c>
      <c r="AG3" s="7" t="s">
        <v>35</v>
      </c>
      <c r="AH3" s="7" t="s">
        <v>37</v>
      </c>
      <c r="AI3" s="7" t="s">
        <v>38</v>
      </c>
      <c r="AJ3" s="30" t="s">
        <v>41</v>
      </c>
      <c r="AK3" s="30" t="s">
        <v>36</v>
      </c>
      <c r="AL3" s="30" t="s">
        <v>35</v>
      </c>
      <c r="AM3" s="30" t="s">
        <v>37</v>
      </c>
      <c r="AN3" s="30" t="s">
        <v>38</v>
      </c>
      <c r="AO3" s="83" t="s">
        <v>61</v>
      </c>
    </row>
    <row r="4" spans="1:43" ht="30.75" thickBot="1" x14ac:dyDescent="0.3">
      <c r="A4" s="8"/>
      <c r="B4" s="8" t="s">
        <v>31</v>
      </c>
      <c r="C4" s="29" t="s">
        <v>32</v>
      </c>
      <c r="D4" s="29" t="s">
        <v>32</v>
      </c>
      <c r="E4" s="29" t="s">
        <v>32</v>
      </c>
      <c r="F4" s="29" t="s">
        <v>32</v>
      </c>
      <c r="G4" s="29" t="s">
        <v>32</v>
      </c>
      <c r="H4" s="29" t="s">
        <v>32</v>
      </c>
      <c r="I4" s="29" t="s">
        <v>31</v>
      </c>
      <c r="J4" s="29" t="s">
        <v>31</v>
      </c>
      <c r="K4" s="29" t="s">
        <v>31</v>
      </c>
      <c r="L4" s="29" t="s">
        <v>31</v>
      </c>
      <c r="M4" s="29" t="s">
        <v>31</v>
      </c>
      <c r="N4" s="28" t="s">
        <v>33</v>
      </c>
      <c r="O4" s="28" t="s">
        <v>33</v>
      </c>
      <c r="P4" s="28" t="s">
        <v>33</v>
      </c>
      <c r="Q4" s="28" t="s">
        <v>33</v>
      </c>
      <c r="R4" s="28" t="s">
        <v>33</v>
      </c>
      <c r="S4" s="28" t="s">
        <v>33</v>
      </c>
      <c r="T4" s="66" t="s">
        <v>33</v>
      </c>
      <c r="U4" s="9" t="s">
        <v>31</v>
      </c>
      <c r="V4" s="67" t="s">
        <v>31</v>
      </c>
      <c r="W4" s="73" t="s">
        <v>33</v>
      </c>
      <c r="X4" s="9" t="s">
        <v>31</v>
      </c>
      <c r="Y4" s="9" t="s">
        <v>31</v>
      </c>
      <c r="Z4" s="74" t="s">
        <v>59</v>
      </c>
      <c r="AA4" s="27" t="s">
        <v>32</v>
      </c>
      <c r="AB4" s="27" t="s">
        <v>32</v>
      </c>
      <c r="AC4" s="27" t="s">
        <v>32</v>
      </c>
      <c r="AD4" s="27" t="s">
        <v>32</v>
      </c>
      <c r="AE4" s="26" t="s">
        <v>39</v>
      </c>
      <c r="AF4" s="26" t="s">
        <v>39</v>
      </c>
      <c r="AG4" s="26" t="s">
        <v>39</v>
      </c>
      <c r="AH4" s="26" t="s">
        <v>39</v>
      </c>
      <c r="AI4" s="26" t="s">
        <v>39</v>
      </c>
      <c r="AJ4" s="25" t="s">
        <v>60</v>
      </c>
      <c r="AK4" s="25" t="s">
        <v>60</v>
      </c>
      <c r="AL4" s="25" t="s">
        <v>60</v>
      </c>
      <c r="AM4" s="25" t="s">
        <v>60</v>
      </c>
      <c r="AN4" s="25" t="s">
        <v>60</v>
      </c>
      <c r="AO4" s="84" t="s">
        <v>39</v>
      </c>
    </row>
    <row r="5" spans="1:43" ht="15.75" thickTop="1" x14ac:dyDescent="0.25">
      <c r="A5" s="1" t="s">
        <v>4</v>
      </c>
      <c r="B5" s="45">
        <v>380</v>
      </c>
      <c r="C5" s="44">
        <v>0.28000000000000003</v>
      </c>
      <c r="D5" s="44">
        <v>0.1</v>
      </c>
      <c r="E5" s="44">
        <v>0.37</v>
      </c>
      <c r="F5" s="44">
        <v>0.25</v>
      </c>
      <c r="G5" s="11"/>
      <c r="H5" s="11">
        <f>SUM(C5:G5)</f>
        <v>1</v>
      </c>
      <c r="I5" s="31">
        <f>$B5*C5</f>
        <v>106.4</v>
      </c>
      <c r="J5" s="31">
        <f t="shared" ref="J5:M5" si="0">$B5*D5</f>
        <v>38</v>
      </c>
      <c r="K5" s="31">
        <f t="shared" si="0"/>
        <v>140.6</v>
      </c>
      <c r="L5" s="31">
        <f t="shared" si="0"/>
        <v>95</v>
      </c>
      <c r="M5" s="31">
        <f t="shared" si="0"/>
        <v>0</v>
      </c>
      <c r="N5" s="12">
        <v>17</v>
      </c>
      <c r="O5" s="60">
        <v>4.4000000000000004</v>
      </c>
      <c r="P5" s="60">
        <v>4</v>
      </c>
      <c r="Q5" s="13">
        <v>17</v>
      </c>
      <c r="R5" s="19">
        <v>0.8</v>
      </c>
      <c r="S5" s="13">
        <v>15</v>
      </c>
      <c r="T5" s="68">
        <f>B5/(C5/N5*B5+D5/O5*B5+E5/P5*B5+F5/Q5*B5+G5/R5*B5)</f>
        <v>6.8304264450735097</v>
      </c>
      <c r="U5" s="69">
        <f>B5/T5</f>
        <v>55.633422459893048</v>
      </c>
      <c r="V5" s="70">
        <f>B5*G5/R5</f>
        <v>0</v>
      </c>
      <c r="W5" s="75">
        <f t="shared" ref="W5:W33" si="1">B5/(C5/N5*B5+D5/O5*B5+E5/P5*B5+F5/Q5*B5+G5/S5*B5)</f>
        <v>6.8304264450735097</v>
      </c>
      <c r="X5" s="69">
        <f>B5/W5</f>
        <v>55.633422459893048</v>
      </c>
      <c r="Y5" s="69">
        <f t="shared" ref="Y5:Y33" si="2">B5*G5/R5</f>
        <v>0</v>
      </c>
      <c r="Z5" s="76">
        <f>U5-Y5</f>
        <v>55.633422459893048</v>
      </c>
      <c r="AA5" s="11"/>
      <c r="AB5" s="11"/>
      <c r="AC5" s="11"/>
      <c r="AD5" s="11"/>
      <c r="AE5" s="1">
        <v>1.85</v>
      </c>
      <c r="AF5" s="1">
        <v>0</v>
      </c>
      <c r="AG5" s="1">
        <v>1.04</v>
      </c>
      <c r="AH5" s="1">
        <v>1.05</v>
      </c>
      <c r="AI5" s="1">
        <v>1.0900000000000001</v>
      </c>
      <c r="AJ5" s="13">
        <f>Z5*AE5</f>
        <v>102.92183155080214</v>
      </c>
      <c r="AK5" s="1">
        <f>Y5*AF5*AA5</f>
        <v>0</v>
      </c>
      <c r="AL5" s="1">
        <f>Y5*AG5*AB5</f>
        <v>0</v>
      </c>
      <c r="AM5" s="1">
        <f>Y5*AH5*AC5</f>
        <v>0</v>
      </c>
      <c r="AN5" s="1">
        <f>Y5*AI5*AD5</f>
        <v>0</v>
      </c>
      <c r="AO5" s="85">
        <f>SUM(AJ5:AN5)/B5</f>
        <v>0.27084692513368985</v>
      </c>
      <c r="AQ5" s="13"/>
    </row>
    <row r="6" spans="1:43" x14ac:dyDescent="0.25">
      <c r="A6" s="1" t="s">
        <v>5</v>
      </c>
      <c r="B6" s="1">
        <v>75</v>
      </c>
      <c r="C6" s="11">
        <v>0.25</v>
      </c>
      <c r="D6" s="11">
        <v>0.3</v>
      </c>
      <c r="E6" s="11"/>
      <c r="F6" s="11"/>
      <c r="G6" s="11">
        <v>0.45</v>
      </c>
      <c r="H6" s="11">
        <f t="shared" ref="H6:H33" si="3">SUM(C6:G6)</f>
        <v>1</v>
      </c>
      <c r="I6" s="31">
        <f t="shared" ref="I6:I33" si="4">$B6*C6</f>
        <v>18.75</v>
      </c>
      <c r="J6" s="31">
        <f t="shared" ref="J6:J33" si="5">$B6*D6</f>
        <v>22.5</v>
      </c>
      <c r="K6" s="31">
        <f t="shared" ref="K6:K33" si="6">$B6*E6</f>
        <v>0</v>
      </c>
      <c r="L6" s="31">
        <f t="shared" ref="L6:L33" si="7">$B6*F6</f>
        <v>0</v>
      </c>
      <c r="M6" s="31">
        <f t="shared" ref="M6:M33" si="8">$B6*G6</f>
        <v>33.75</v>
      </c>
      <c r="N6" s="12">
        <v>17</v>
      </c>
      <c r="O6" s="60">
        <v>3.2</v>
      </c>
      <c r="P6" s="60">
        <v>99999</v>
      </c>
      <c r="Q6" s="13">
        <v>17</v>
      </c>
      <c r="R6" s="59">
        <v>0.74</v>
      </c>
      <c r="S6" s="13">
        <v>15</v>
      </c>
      <c r="T6" s="68">
        <f>B6/(C6/N6*B6+D6/O6*B6+E6/P6*B6+F6/Q6*B6+G6/R6*B6)</f>
        <v>1.3955487762601402</v>
      </c>
      <c r="U6" s="69">
        <f t="shared" ref="U6:U33" si="9">B6/T6</f>
        <v>53.742299284578692</v>
      </c>
      <c r="V6" s="70">
        <f t="shared" ref="V6:V33" si="10">B6*G6/R6</f>
        <v>45.608108108108105</v>
      </c>
      <c r="W6" s="75">
        <f>B6/(C6/N6*B6+D6/O6*B6+E6/P6*B6+F6/Q6*B6+G6/S6*B6)</f>
        <v>7.2225172596919816</v>
      </c>
      <c r="X6" s="69">
        <f t="shared" ref="X6:X33" si="11">B6/W6</f>
        <v>10.384191176470587</v>
      </c>
      <c r="Y6" s="69">
        <f t="shared" si="2"/>
        <v>45.608108108108105</v>
      </c>
      <c r="Z6" s="76">
        <f t="shared" ref="Z6:Z33" si="12">U6-Y6</f>
        <v>8.134191176470587</v>
      </c>
      <c r="AA6" s="11">
        <v>1</v>
      </c>
      <c r="AB6" s="11"/>
      <c r="AC6" s="11"/>
      <c r="AD6" s="11"/>
      <c r="AE6" s="1">
        <v>1.85</v>
      </c>
      <c r="AF6" s="1">
        <v>0</v>
      </c>
      <c r="AG6" s="1">
        <v>1.04</v>
      </c>
      <c r="AH6" s="1">
        <v>1.05</v>
      </c>
      <c r="AI6" s="1">
        <v>1.0900000000000001</v>
      </c>
      <c r="AJ6" s="13">
        <f t="shared" ref="AJ6:AJ33" si="13">Z6*AE6</f>
        <v>15.048253676470587</v>
      </c>
      <c r="AK6" s="1">
        <f>Y6*AF6*AA6</f>
        <v>0</v>
      </c>
      <c r="AL6" s="1">
        <f t="shared" ref="AL6:AL33" si="14">Y6*AG6*AB6</f>
        <v>0</v>
      </c>
      <c r="AM6" s="1">
        <f t="shared" ref="AM6:AM33" si="15">Y6*AH6*AC6</f>
        <v>0</v>
      </c>
      <c r="AN6" s="1">
        <f t="shared" ref="AN6:AN33" si="16">Y6*AI6*AD6</f>
        <v>0</v>
      </c>
      <c r="AO6" s="85">
        <f t="shared" ref="AO6:AO33" si="17">SUM(AJ6:AN6)/B6</f>
        <v>0.20064338235294116</v>
      </c>
      <c r="AQ6" s="13"/>
    </row>
    <row r="7" spans="1:43" x14ac:dyDescent="0.25">
      <c r="A7" s="1" t="s">
        <v>6</v>
      </c>
      <c r="B7" s="1">
        <v>70</v>
      </c>
      <c r="C7" s="11">
        <v>0.25</v>
      </c>
      <c r="D7" s="11">
        <v>0.37</v>
      </c>
      <c r="E7" s="11"/>
      <c r="F7" s="11"/>
      <c r="G7" s="11">
        <v>0.38</v>
      </c>
      <c r="H7" s="11">
        <f t="shared" si="3"/>
        <v>1</v>
      </c>
      <c r="I7" s="31">
        <f t="shared" si="4"/>
        <v>17.5</v>
      </c>
      <c r="J7" s="31">
        <f t="shared" si="5"/>
        <v>25.9</v>
      </c>
      <c r="K7" s="31">
        <f t="shared" si="6"/>
        <v>0</v>
      </c>
      <c r="L7" s="31">
        <f t="shared" si="7"/>
        <v>0</v>
      </c>
      <c r="M7" s="31">
        <f t="shared" si="8"/>
        <v>26.6</v>
      </c>
      <c r="N7" s="12">
        <v>15</v>
      </c>
      <c r="O7" s="23">
        <v>3.5</v>
      </c>
      <c r="P7" s="23">
        <v>2.5</v>
      </c>
      <c r="Q7" s="13">
        <v>15</v>
      </c>
      <c r="R7" s="19">
        <v>0.8</v>
      </c>
      <c r="S7" s="13">
        <v>15</v>
      </c>
      <c r="T7" s="68">
        <f t="shared" ref="T7:T33" si="18">B7/(C7/N7*B7+D7/O7*B7+E7/P7*B7+F7/Q7*B7+G7/R7*B7)</f>
        <v>1.6739736946990835</v>
      </c>
      <c r="U7" s="69">
        <f t="shared" si="9"/>
        <v>41.816666666666663</v>
      </c>
      <c r="V7" s="70">
        <f t="shared" si="10"/>
        <v>33.25</v>
      </c>
      <c r="W7" s="77">
        <f t="shared" si="1"/>
        <v>6.7698259187620895</v>
      </c>
      <c r="X7" s="69">
        <f t="shared" si="11"/>
        <v>10.34</v>
      </c>
      <c r="Y7" s="69">
        <f t="shared" si="2"/>
        <v>33.25</v>
      </c>
      <c r="Z7" s="76">
        <f t="shared" si="12"/>
        <v>8.5666666666666629</v>
      </c>
      <c r="AA7" s="24"/>
      <c r="AB7" s="24">
        <v>1</v>
      </c>
      <c r="AC7" s="24"/>
      <c r="AD7" s="24"/>
      <c r="AE7" s="1">
        <v>1.85</v>
      </c>
      <c r="AF7" s="1">
        <v>0</v>
      </c>
      <c r="AG7" s="1">
        <v>1.04</v>
      </c>
      <c r="AH7" s="1">
        <v>1.05</v>
      </c>
      <c r="AI7" s="1">
        <v>1.0900000000000001</v>
      </c>
      <c r="AJ7" s="13">
        <f t="shared" si="13"/>
        <v>15.848333333333327</v>
      </c>
      <c r="AK7" s="1">
        <f t="shared" ref="AK7:AK33" si="19">Y7*AF7*AA7</f>
        <v>0</v>
      </c>
      <c r="AL7" s="1">
        <f>Y7*AG7*AB7</f>
        <v>34.58</v>
      </c>
      <c r="AM7" s="1">
        <f t="shared" si="15"/>
        <v>0</v>
      </c>
      <c r="AN7" s="1">
        <f t="shared" si="16"/>
        <v>0</v>
      </c>
      <c r="AO7" s="85">
        <f t="shared" si="17"/>
        <v>0.72040476190476177</v>
      </c>
      <c r="AQ7" s="13"/>
    </row>
    <row r="8" spans="1:43" x14ac:dyDescent="0.25">
      <c r="A8" s="1" t="s">
        <v>7</v>
      </c>
      <c r="B8" s="45">
        <v>67</v>
      </c>
      <c r="C8" s="44">
        <v>0.34</v>
      </c>
      <c r="D8" s="44">
        <v>0.24</v>
      </c>
      <c r="E8" s="44">
        <v>0.08</v>
      </c>
      <c r="F8" s="44">
        <v>0.34</v>
      </c>
      <c r="G8" s="11"/>
      <c r="H8" s="11">
        <f t="shared" si="3"/>
        <v>1</v>
      </c>
      <c r="I8" s="31">
        <f t="shared" si="4"/>
        <v>22.78</v>
      </c>
      <c r="J8" s="31">
        <f t="shared" si="5"/>
        <v>16.079999999999998</v>
      </c>
      <c r="K8" s="31">
        <f t="shared" si="6"/>
        <v>5.36</v>
      </c>
      <c r="L8" s="31">
        <f t="shared" si="7"/>
        <v>22.78</v>
      </c>
      <c r="M8" s="31">
        <f t="shared" si="8"/>
        <v>0</v>
      </c>
      <c r="N8" s="43">
        <v>12.6</v>
      </c>
      <c r="O8" s="60">
        <v>5</v>
      </c>
      <c r="P8" s="60">
        <v>2.5299999999999998</v>
      </c>
      <c r="Q8" s="13">
        <v>16.7</v>
      </c>
      <c r="R8" s="19">
        <v>0.8</v>
      </c>
      <c r="S8" s="13">
        <v>15</v>
      </c>
      <c r="T8" s="68">
        <f t="shared" si="18"/>
        <v>7.8762507563004274</v>
      </c>
      <c r="U8" s="69">
        <f t="shared" si="9"/>
        <v>8.5065854393227482</v>
      </c>
      <c r="V8" s="70">
        <f t="shared" si="10"/>
        <v>0</v>
      </c>
      <c r="W8" s="75">
        <f t="shared" si="1"/>
        <v>7.8762507563004274</v>
      </c>
      <c r="X8" s="69">
        <f t="shared" si="11"/>
        <v>8.5065854393227482</v>
      </c>
      <c r="Y8" s="69">
        <f t="shared" si="2"/>
        <v>0</v>
      </c>
      <c r="Z8" s="76">
        <f t="shared" si="12"/>
        <v>8.5065854393227482</v>
      </c>
      <c r="AA8" s="24"/>
      <c r="AB8" s="24"/>
      <c r="AC8" s="24"/>
      <c r="AD8" s="24"/>
      <c r="AE8" s="1">
        <v>1.85</v>
      </c>
      <c r="AF8" s="1">
        <v>0</v>
      </c>
      <c r="AG8" s="1">
        <v>1.04</v>
      </c>
      <c r="AH8" s="1">
        <v>1.05</v>
      </c>
      <c r="AI8" s="1">
        <v>1.0900000000000001</v>
      </c>
      <c r="AJ8" s="13">
        <f t="shared" si="13"/>
        <v>15.737183062747086</v>
      </c>
      <c r="AK8" s="1">
        <f t="shared" si="19"/>
        <v>0</v>
      </c>
      <c r="AL8" s="1">
        <f t="shared" si="14"/>
        <v>0</v>
      </c>
      <c r="AM8" s="1">
        <f t="shared" si="15"/>
        <v>0</v>
      </c>
      <c r="AN8" s="1">
        <f t="shared" si="16"/>
        <v>0</v>
      </c>
      <c r="AO8" s="85">
        <f t="shared" si="17"/>
        <v>0.23488332929473263</v>
      </c>
      <c r="AQ8" s="13"/>
    </row>
    <row r="9" spans="1:43" x14ac:dyDescent="0.25">
      <c r="A9" s="1" t="s">
        <v>45</v>
      </c>
      <c r="B9" s="1">
        <v>60</v>
      </c>
      <c r="C9" s="11"/>
      <c r="D9" s="11"/>
      <c r="E9" s="11">
        <v>1</v>
      </c>
      <c r="F9" s="11"/>
      <c r="G9" s="11"/>
      <c r="H9" s="11">
        <f t="shared" si="3"/>
        <v>1</v>
      </c>
      <c r="I9" s="31">
        <f t="shared" si="4"/>
        <v>0</v>
      </c>
      <c r="J9" s="31">
        <f t="shared" si="5"/>
        <v>0</v>
      </c>
      <c r="K9" s="31">
        <f t="shared" si="6"/>
        <v>60</v>
      </c>
      <c r="L9" s="31">
        <f t="shared" si="7"/>
        <v>0</v>
      </c>
      <c r="M9" s="31">
        <f t="shared" si="8"/>
        <v>0</v>
      </c>
      <c r="N9" s="12">
        <v>15</v>
      </c>
      <c r="O9" s="23">
        <v>3.5</v>
      </c>
      <c r="P9" s="23">
        <v>2.5</v>
      </c>
      <c r="Q9" s="13">
        <v>15</v>
      </c>
      <c r="R9" s="19">
        <v>0.8</v>
      </c>
      <c r="S9" s="13">
        <v>15</v>
      </c>
      <c r="T9" s="68">
        <f t="shared" si="18"/>
        <v>2.5</v>
      </c>
      <c r="U9" s="69">
        <f t="shared" si="9"/>
        <v>24</v>
      </c>
      <c r="V9" s="70">
        <f t="shared" si="10"/>
        <v>0</v>
      </c>
      <c r="W9" s="68">
        <f t="shared" si="1"/>
        <v>2.5</v>
      </c>
      <c r="X9" s="69">
        <f t="shared" si="11"/>
        <v>24</v>
      </c>
      <c r="Y9" s="69">
        <f t="shared" si="2"/>
        <v>0</v>
      </c>
      <c r="Z9" s="76">
        <f t="shared" si="12"/>
        <v>24</v>
      </c>
      <c r="AA9" s="24"/>
      <c r="AB9" s="24"/>
      <c r="AC9" s="24"/>
      <c r="AD9" s="24"/>
      <c r="AE9" s="1">
        <v>1.85</v>
      </c>
      <c r="AF9" s="1">
        <v>0</v>
      </c>
      <c r="AG9" s="1">
        <v>1.04</v>
      </c>
      <c r="AH9" s="1">
        <v>1.05</v>
      </c>
      <c r="AI9" s="1">
        <v>1.0900000000000001</v>
      </c>
      <c r="AJ9" s="13">
        <f t="shared" si="13"/>
        <v>44.400000000000006</v>
      </c>
      <c r="AK9" s="1">
        <f t="shared" si="19"/>
        <v>0</v>
      </c>
      <c r="AL9" s="1">
        <f t="shared" si="14"/>
        <v>0</v>
      </c>
      <c r="AM9" s="1">
        <f t="shared" si="15"/>
        <v>0</v>
      </c>
      <c r="AN9" s="1">
        <f t="shared" si="16"/>
        <v>0</v>
      </c>
      <c r="AO9" s="85">
        <f t="shared" si="17"/>
        <v>0.7400000000000001</v>
      </c>
      <c r="AQ9" s="13"/>
    </row>
    <row r="10" spans="1:43" x14ac:dyDescent="0.25">
      <c r="A10" s="1" t="s">
        <v>8</v>
      </c>
      <c r="B10" s="1">
        <v>35</v>
      </c>
      <c r="C10" s="11">
        <v>7.0000000000000007E-2</v>
      </c>
      <c r="D10" s="11">
        <v>0.15</v>
      </c>
      <c r="E10" s="11">
        <v>0.53</v>
      </c>
      <c r="F10" s="11"/>
      <c r="G10" s="11">
        <v>0.25</v>
      </c>
      <c r="H10" s="11">
        <f t="shared" si="3"/>
        <v>1</v>
      </c>
      <c r="I10" s="31">
        <f t="shared" si="4"/>
        <v>2.4500000000000002</v>
      </c>
      <c r="J10" s="31">
        <f t="shared" si="5"/>
        <v>5.25</v>
      </c>
      <c r="K10" s="31">
        <f t="shared" si="6"/>
        <v>18.55</v>
      </c>
      <c r="L10" s="31">
        <f t="shared" si="7"/>
        <v>0</v>
      </c>
      <c r="M10" s="31">
        <f t="shared" si="8"/>
        <v>8.75</v>
      </c>
      <c r="N10" s="12">
        <v>15</v>
      </c>
      <c r="O10" s="23">
        <v>3.5</v>
      </c>
      <c r="P10" s="23">
        <v>2.5</v>
      </c>
      <c r="Q10" s="13">
        <v>15</v>
      </c>
      <c r="R10" s="19">
        <v>0.8</v>
      </c>
      <c r="S10" s="13">
        <v>15</v>
      </c>
      <c r="T10" s="68">
        <f t="shared" si="18"/>
        <v>1.748178980228928</v>
      </c>
      <c r="U10" s="69">
        <f t="shared" si="9"/>
        <v>20.020833333333336</v>
      </c>
      <c r="V10" s="70">
        <f t="shared" si="10"/>
        <v>10.9375</v>
      </c>
      <c r="W10" s="78">
        <f t="shared" si="1"/>
        <v>3.6206896551724133</v>
      </c>
      <c r="X10" s="69">
        <f t="shared" si="11"/>
        <v>9.6666666666666679</v>
      </c>
      <c r="Y10" s="69">
        <f t="shared" si="2"/>
        <v>10.9375</v>
      </c>
      <c r="Z10" s="76">
        <f t="shared" si="12"/>
        <v>9.0833333333333357</v>
      </c>
      <c r="AA10" s="24">
        <v>1</v>
      </c>
      <c r="AB10" s="24"/>
      <c r="AC10" s="24"/>
      <c r="AD10" s="24"/>
      <c r="AE10" s="1">
        <v>1.85</v>
      </c>
      <c r="AF10" s="1">
        <v>0</v>
      </c>
      <c r="AG10" s="1">
        <v>1.04</v>
      </c>
      <c r="AH10" s="1">
        <v>1.05</v>
      </c>
      <c r="AI10" s="1">
        <v>1.0900000000000001</v>
      </c>
      <c r="AJ10" s="13">
        <f t="shared" si="13"/>
        <v>16.804166666666671</v>
      </c>
      <c r="AK10" s="1">
        <f t="shared" si="19"/>
        <v>0</v>
      </c>
      <c r="AL10" s="1">
        <f t="shared" si="14"/>
        <v>0</v>
      </c>
      <c r="AM10" s="1">
        <f t="shared" si="15"/>
        <v>0</v>
      </c>
      <c r="AN10" s="1">
        <f t="shared" si="16"/>
        <v>0</v>
      </c>
      <c r="AO10" s="85">
        <f t="shared" si="17"/>
        <v>0.48011904761904772</v>
      </c>
      <c r="AQ10" s="13"/>
    </row>
    <row r="11" spans="1:43" x14ac:dyDescent="0.25">
      <c r="A11" s="1" t="s">
        <v>9</v>
      </c>
      <c r="B11" s="1">
        <v>25</v>
      </c>
      <c r="C11" s="11">
        <v>0.28999999999999998</v>
      </c>
      <c r="D11" s="11">
        <v>0.37</v>
      </c>
      <c r="E11" s="11">
        <v>0.2</v>
      </c>
      <c r="F11" s="11"/>
      <c r="G11" s="11">
        <v>0.14000000000000001</v>
      </c>
      <c r="H11" s="11">
        <f t="shared" si="3"/>
        <v>0.99999999999999989</v>
      </c>
      <c r="I11" s="31">
        <f t="shared" si="4"/>
        <v>7.2499999999999991</v>
      </c>
      <c r="J11" s="31">
        <f t="shared" si="5"/>
        <v>9.25</v>
      </c>
      <c r="K11" s="31">
        <f t="shared" si="6"/>
        <v>5</v>
      </c>
      <c r="L11" s="31">
        <f t="shared" si="7"/>
        <v>0</v>
      </c>
      <c r="M11" s="31">
        <f t="shared" si="8"/>
        <v>3.5000000000000004</v>
      </c>
      <c r="N11" s="12">
        <v>15</v>
      </c>
      <c r="O11" s="23">
        <v>3.5</v>
      </c>
      <c r="P11" s="23">
        <v>2.5</v>
      </c>
      <c r="Q11" s="13">
        <v>15</v>
      </c>
      <c r="R11" s="19">
        <v>0.8</v>
      </c>
      <c r="S11" s="13">
        <v>15</v>
      </c>
      <c r="T11" s="68">
        <f t="shared" si="18"/>
        <v>2.6312492168901138</v>
      </c>
      <c r="U11" s="69">
        <f t="shared" si="9"/>
        <v>9.5011904761904766</v>
      </c>
      <c r="V11" s="70">
        <f t="shared" si="10"/>
        <v>4.375</v>
      </c>
      <c r="W11" s="78">
        <f t="shared" si="1"/>
        <v>4.66459351399378</v>
      </c>
      <c r="X11" s="69">
        <f t="shared" si="11"/>
        <v>5.35952380952381</v>
      </c>
      <c r="Y11" s="69">
        <f t="shared" si="2"/>
        <v>4.375</v>
      </c>
      <c r="Z11" s="76">
        <f t="shared" si="12"/>
        <v>5.1261904761904766</v>
      </c>
      <c r="AA11" s="24"/>
      <c r="AB11" s="24">
        <v>1</v>
      </c>
      <c r="AC11" s="24"/>
      <c r="AD11" s="24"/>
      <c r="AE11" s="1">
        <v>1.85</v>
      </c>
      <c r="AF11" s="1">
        <v>0</v>
      </c>
      <c r="AG11" s="1">
        <v>1.04</v>
      </c>
      <c r="AH11" s="1">
        <v>1.05</v>
      </c>
      <c r="AI11" s="1">
        <v>1.0900000000000001</v>
      </c>
      <c r="AJ11" s="13">
        <f t="shared" si="13"/>
        <v>9.4834523809523823</v>
      </c>
      <c r="AK11" s="1">
        <f t="shared" si="19"/>
        <v>0</v>
      </c>
      <c r="AL11" s="1">
        <f t="shared" si="14"/>
        <v>4.55</v>
      </c>
      <c r="AM11" s="1">
        <f>Y11*AH11*AC11</f>
        <v>0</v>
      </c>
      <c r="AN11" s="1">
        <f t="shared" si="16"/>
        <v>0</v>
      </c>
      <c r="AO11" s="85">
        <f t="shared" si="17"/>
        <v>0.5613380952380953</v>
      </c>
      <c r="AQ11" s="13"/>
    </row>
    <row r="12" spans="1:43" x14ac:dyDescent="0.25">
      <c r="A12" s="1" t="s">
        <v>10</v>
      </c>
      <c r="B12" s="45">
        <v>11</v>
      </c>
      <c r="C12" s="11"/>
      <c r="D12" s="11">
        <v>1</v>
      </c>
      <c r="E12" s="11"/>
      <c r="F12" s="11"/>
      <c r="G12" s="11"/>
      <c r="H12" s="11">
        <f t="shared" si="3"/>
        <v>1</v>
      </c>
      <c r="I12" s="31">
        <f t="shared" si="4"/>
        <v>0</v>
      </c>
      <c r="J12" s="31">
        <f t="shared" si="5"/>
        <v>11</v>
      </c>
      <c r="K12" s="31">
        <f t="shared" si="6"/>
        <v>0</v>
      </c>
      <c r="L12" s="31">
        <f t="shared" si="7"/>
        <v>0</v>
      </c>
      <c r="M12" s="31">
        <f t="shared" si="8"/>
        <v>0</v>
      </c>
      <c r="N12" s="12">
        <v>15</v>
      </c>
      <c r="O12" s="60">
        <v>4.9000000000000004</v>
      </c>
      <c r="P12" s="23">
        <v>2.5</v>
      </c>
      <c r="Q12" s="13">
        <v>15</v>
      </c>
      <c r="R12" s="19">
        <v>0.8</v>
      </c>
      <c r="S12" s="13">
        <v>15</v>
      </c>
      <c r="T12" s="68">
        <f t="shared" si="18"/>
        <v>4.9000000000000004</v>
      </c>
      <c r="U12" s="69">
        <f t="shared" si="9"/>
        <v>2.2448979591836733</v>
      </c>
      <c r="V12" s="70">
        <f t="shared" si="10"/>
        <v>0</v>
      </c>
      <c r="W12" s="68">
        <f t="shared" si="1"/>
        <v>4.9000000000000004</v>
      </c>
      <c r="X12" s="69">
        <f t="shared" si="11"/>
        <v>2.2448979591836733</v>
      </c>
      <c r="Y12" s="69">
        <f t="shared" si="2"/>
        <v>0</v>
      </c>
      <c r="Z12" s="76">
        <f t="shared" si="12"/>
        <v>2.2448979591836733</v>
      </c>
      <c r="AA12" s="24"/>
      <c r="AB12" s="24"/>
      <c r="AC12" s="24"/>
      <c r="AD12" s="24"/>
      <c r="AE12" s="1">
        <v>1.85</v>
      </c>
      <c r="AF12" s="1">
        <v>0</v>
      </c>
      <c r="AG12" s="1">
        <v>1.04</v>
      </c>
      <c r="AH12" s="1">
        <v>1.05</v>
      </c>
      <c r="AI12" s="1">
        <v>1.0900000000000001</v>
      </c>
      <c r="AJ12" s="13">
        <f t="shared" si="13"/>
        <v>4.1530612244897958</v>
      </c>
      <c r="AK12" s="1">
        <f t="shared" si="19"/>
        <v>0</v>
      </c>
      <c r="AL12" s="1">
        <f t="shared" si="14"/>
        <v>0</v>
      </c>
      <c r="AM12" s="1">
        <f t="shared" si="15"/>
        <v>0</v>
      </c>
      <c r="AN12" s="1">
        <f t="shared" si="16"/>
        <v>0</v>
      </c>
      <c r="AO12" s="85">
        <f t="shared" si="17"/>
        <v>0.37755102040816324</v>
      </c>
      <c r="AQ12" s="13"/>
    </row>
    <row r="13" spans="1:43" x14ac:dyDescent="0.25">
      <c r="A13" s="1" t="s">
        <v>11</v>
      </c>
      <c r="B13" s="1">
        <v>15</v>
      </c>
      <c r="C13" s="11"/>
      <c r="D13" s="11">
        <v>0.37</v>
      </c>
      <c r="E13" s="11"/>
      <c r="F13" s="11">
        <v>0.43</v>
      </c>
      <c r="G13" s="11">
        <v>0.2</v>
      </c>
      <c r="H13" s="11">
        <f t="shared" si="3"/>
        <v>1</v>
      </c>
      <c r="I13" s="31">
        <f t="shared" si="4"/>
        <v>0</v>
      </c>
      <c r="J13" s="31">
        <f t="shared" si="5"/>
        <v>5.55</v>
      </c>
      <c r="K13" s="31">
        <f t="shared" si="6"/>
        <v>0</v>
      </c>
      <c r="L13" s="31">
        <f t="shared" si="7"/>
        <v>6.45</v>
      </c>
      <c r="M13" s="31">
        <f t="shared" si="8"/>
        <v>3</v>
      </c>
      <c r="N13" s="12">
        <v>15</v>
      </c>
      <c r="O13" s="23">
        <v>3.5</v>
      </c>
      <c r="P13" s="23">
        <v>2.5</v>
      </c>
      <c r="Q13" s="13">
        <v>15</v>
      </c>
      <c r="R13" s="19">
        <v>0.8</v>
      </c>
      <c r="S13" s="13">
        <v>15</v>
      </c>
      <c r="T13" s="68">
        <f t="shared" si="18"/>
        <v>2.6015857284440038</v>
      </c>
      <c r="U13" s="69">
        <f t="shared" si="9"/>
        <v>5.765714285714286</v>
      </c>
      <c r="V13" s="70">
        <f t="shared" si="10"/>
        <v>3.75</v>
      </c>
      <c r="W13" s="78">
        <f t="shared" si="1"/>
        <v>6.7698259187620877</v>
      </c>
      <c r="X13" s="69">
        <f t="shared" si="11"/>
        <v>2.2157142857142862</v>
      </c>
      <c r="Y13" s="69">
        <f t="shared" si="2"/>
        <v>3.75</v>
      </c>
      <c r="Z13" s="76">
        <f t="shared" si="12"/>
        <v>2.015714285714286</v>
      </c>
      <c r="AA13" s="24">
        <v>1</v>
      </c>
      <c r="AB13" s="24"/>
      <c r="AC13" s="24"/>
      <c r="AD13" s="24"/>
      <c r="AE13" s="1">
        <v>1.85</v>
      </c>
      <c r="AF13" s="1">
        <v>0</v>
      </c>
      <c r="AG13" s="1">
        <v>1.04</v>
      </c>
      <c r="AH13" s="1">
        <v>1.05</v>
      </c>
      <c r="AI13" s="1">
        <v>1.0900000000000001</v>
      </c>
      <c r="AJ13" s="13">
        <f t="shared" si="13"/>
        <v>3.7290714285714293</v>
      </c>
      <c r="AK13" s="1">
        <f t="shared" si="19"/>
        <v>0</v>
      </c>
      <c r="AL13" s="1">
        <f t="shared" si="14"/>
        <v>0</v>
      </c>
      <c r="AM13" s="1">
        <f t="shared" si="15"/>
        <v>0</v>
      </c>
      <c r="AN13" s="1">
        <f t="shared" si="16"/>
        <v>0</v>
      </c>
      <c r="AO13" s="85">
        <f t="shared" si="17"/>
        <v>0.24860476190476194</v>
      </c>
      <c r="AQ13" s="13"/>
    </row>
    <row r="14" spans="1:43" x14ac:dyDescent="0.25">
      <c r="A14" s="1" t="s">
        <v>12</v>
      </c>
      <c r="B14" s="1">
        <v>10</v>
      </c>
      <c r="C14" s="11">
        <v>0.45</v>
      </c>
      <c r="D14" s="11">
        <v>0.55000000000000004</v>
      </c>
      <c r="E14" s="11"/>
      <c r="F14" s="11"/>
      <c r="G14" s="11"/>
      <c r="H14" s="11">
        <f t="shared" si="3"/>
        <v>1</v>
      </c>
      <c r="I14" s="31">
        <f t="shared" si="4"/>
        <v>4.5</v>
      </c>
      <c r="J14" s="31">
        <f t="shared" si="5"/>
        <v>5.5</v>
      </c>
      <c r="K14" s="31">
        <f t="shared" si="6"/>
        <v>0</v>
      </c>
      <c r="L14" s="31">
        <f t="shared" si="7"/>
        <v>0</v>
      </c>
      <c r="M14" s="31">
        <f t="shared" si="8"/>
        <v>0</v>
      </c>
      <c r="N14" s="12">
        <v>15</v>
      </c>
      <c r="O14" s="13">
        <v>3.5</v>
      </c>
      <c r="P14" s="13">
        <v>2.5</v>
      </c>
      <c r="Q14" s="13">
        <v>15</v>
      </c>
      <c r="R14" s="19">
        <v>0.8</v>
      </c>
      <c r="S14" s="13">
        <v>15</v>
      </c>
      <c r="T14" s="68">
        <f t="shared" si="18"/>
        <v>5.343511450381679</v>
      </c>
      <c r="U14" s="69">
        <f t="shared" si="9"/>
        <v>1.8714285714285717</v>
      </c>
      <c r="V14" s="70">
        <f t="shared" si="10"/>
        <v>0</v>
      </c>
      <c r="W14" s="68">
        <f t="shared" si="1"/>
        <v>5.343511450381679</v>
      </c>
      <c r="X14" s="69">
        <f t="shared" si="11"/>
        <v>1.8714285714285717</v>
      </c>
      <c r="Y14" s="69">
        <f t="shared" si="2"/>
        <v>0</v>
      </c>
      <c r="Z14" s="76">
        <f t="shared" si="12"/>
        <v>1.8714285714285717</v>
      </c>
      <c r="AA14" s="24"/>
      <c r="AB14" s="24"/>
      <c r="AC14" s="24"/>
      <c r="AD14" s="24"/>
      <c r="AE14" s="1">
        <v>1.85</v>
      </c>
      <c r="AF14" s="1">
        <v>0</v>
      </c>
      <c r="AG14" s="1">
        <v>1.04</v>
      </c>
      <c r="AH14" s="1">
        <v>1.05</v>
      </c>
      <c r="AI14" s="1">
        <v>1.0900000000000001</v>
      </c>
      <c r="AJ14" s="13">
        <f t="shared" si="13"/>
        <v>3.4621428571428576</v>
      </c>
      <c r="AK14" s="1">
        <f t="shared" si="19"/>
        <v>0</v>
      </c>
      <c r="AL14" s="1">
        <f t="shared" si="14"/>
        <v>0</v>
      </c>
      <c r="AM14" s="1">
        <f t="shared" si="15"/>
        <v>0</v>
      </c>
      <c r="AN14" s="1">
        <f t="shared" si="16"/>
        <v>0</v>
      </c>
      <c r="AO14" s="85">
        <f t="shared" si="17"/>
        <v>0.34621428571428575</v>
      </c>
      <c r="AQ14" s="13"/>
    </row>
    <row r="15" spans="1:43" x14ac:dyDescent="0.25">
      <c r="A15" s="1" t="s">
        <v>13</v>
      </c>
      <c r="B15" s="1">
        <v>10</v>
      </c>
      <c r="C15" s="11">
        <v>1</v>
      </c>
      <c r="D15" s="11"/>
      <c r="E15" s="11"/>
      <c r="F15" s="11"/>
      <c r="G15" s="11"/>
      <c r="H15" s="11">
        <f t="shared" si="3"/>
        <v>1</v>
      </c>
      <c r="I15" s="31">
        <f t="shared" si="4"/>
        <v>10</v>
      </c>
      <c r="J15" s="31">
        <f t="shared" si="5"/>
        <v>0</v>
      </c>
      <c r="K15" s="31">
        <f t="shared" si="6"/>
        <v>0</v>
      </c>
      <c r="L15" s="31">
        <f t="shared" si="7"/>
        <v>0</v>
      </c>
      <c r="M15" s="31">
        <f t="shared" si="8"/>
        <v>0</v>
      </c>
      <c r="N15" s="12">
        <v>15</v>
      </c>
      <c r="O15" s="13">
        <v>3.5</v>
      </c>
      <c r="P15" s="13">
        <v>2.5</v>
      </c>
      <c r="Q15" s="13">
        <v>15</v>
      </c>
      <c r="R15" s="19">
        <v>0.8</v>
      </c>
      <c r="S15" s="13">
        <v>15</v>
      </c>
      <c r="T15" s="68">
        <f t="shared" si="18"/>
        <v>15</v>
      </c>
      <c r="U15" s="69">
        <f t="shared" si="9"/>
        <v>0.66666666666666663</v>
      </c>
      <c r="V15" s="70">
        <f t="shared" si="10"/>
        <v>0</v>
      </c>
      <c r="W15" s="68">
        <f t="shared" si="1"/>
        <v>15</v>
      </c>
      <c r="X15" s="69">
        <f t="shared" si="11"/>
        <v>0.66666666666666663</v>
      </c>
      <c r="Y15" s="69">
        <f t="shared" si="2"/>
        <v>0</v>
      </c>
      <c r="Z15" s="76">
        <f t="shared" si="12"/>
        <v>0.66666666666666663</v>
      </c>
      <c r="AA15" s="24"/>
      <c r="AB15" s="24"/>
      <c r="AC15" s="24"/>
      <c r="AD15" s="24"/>
      <c r="AE15" s="1">
        <v>1.85</v>
      </c>
      <c r="AF15" s="1">
        <v>0</v>
      </c>
      <c r="AG15" s="1">
        <v>1.04</v>
      </c>
      <c r="AH15" s="1">
        <v>1.05</v>
      </c>
      <c r="AI15" s="1">
        <v>1.0900000000000001</v>
      </c>
      <c r="AJ15" s="13">
        <f t="shared" si="13"/>
        <v>1.2333333333333334</v>
      </c>
      <c r="AK15" s="1">
        <f t="shared" si="19"/>
        <v>0</v>
      </c>
      <c r="AL15" s="1">
        <f t="shared" si="14"/>
        <v>0</v>
      </c>
      <c r="AM15" s="1">
        <f t="shared" si="15"/>
        <v>0</v>
      </c>
      <c r="AN15" s="1">
        <f t="shared" si="16"/>
        <v>0</v>
      </c>
      <c r="AO15" s="85">
        <f t="shared" si="17"/>
        <v>0.12333333333333334</v>
      </c>
      <c r="AQ15" s="13"/>
    </row>
    <row r="16" spans="1:43" x14ac:dyDescent="0.25">
      <c r="A16" s="1" t="s">
        <v>14</v>
      </c>
      <c r="B16" s="1">
        <v>10</v>
      </c>
      <c r="C16" s="11">
        <v>0.88</v>
      </c>
      <c r="D16" s="11">
        <v>0.03</v>
      </c>
      <c r="E16" s="11"/>
      <c r="F16" s="11">
        <v>0.09</v>
      </c>
      <c r="G16" s="11"/>
      <c r="H16" s="11">
        <f t="shared" si="3"/>
        <v>1</v>
      </c>
      <c r="I16" s="31">
        <f t="shared" si="4"/>
        <v>8.8000000000000007</v>
      </c>
      <c r="J16" s="31">
        <f t="shared" si="5"/>
        <v>0.3</v>
      </c>
      <c r="K16" s="31">
        <f t="shared" si="6"/>
        <v>0</v>
      </c>
      <c r="L16" s="31">
        <f t="shared" si="7"/>
        <v>0.89999999999999991</v>
      </c>
      <c r="M16" s="31">
        <f t="shared" si="8"/>
        <v>0</v>
      </c>
      <c r="N16" s="12">
        <v>15</v>
      </c>
      <c r="O16" s="13">
        <v>3.5</v>
      </c>
      <c r="P16" s="13">
        <v>2.5</v>
      </c>
      <c r="Q16" s="13">
        <v>15</v>
      </c>
      <c r="R16" s="19">
        <v>0.8</v>
      </c>
      <c r="S16" s="13">
        <v>15</v>
      </c>
      <c r="T16" s="68">
        <f t="shared" si="18"/>
        <v>13.654096228868662</v>
      </c>
      <c r="U16" s="69">
        <f t="shared" si="9"/>
        <v>0.73238095238095235</v>
      </c>
      <c r="V16" s="70">
        <f t="shared" si="10"/>
        <v>0</v>
      </c>
      <c r="W16" s="68">
        <f t="shared" si="1"/>
        <v>13.654096228868662</v>
      </c>
      <c r="X16" s="69">
        <f t="shared" si="11"/>
        <v>0.73238095238095235</v>
      </c>
      <c r="Y16" s="69">
        <f t="shared" si="2"/>
        <v>0</v>
      </c>
      <c r="Z16" s="76">
        <f t="shared" si="12"/>
        <v>0.73238095238095235</v>
      </c>
      <c r="AA16" s="24"/>
      <c r="AB16" s="24"/>
      <c r="AC16" s="24"/>
      <c r="AD16" s="24"/>
      <c r="AE16" s="1">
        <v>1.85</v>
      </c>
      <c r="AF16" s="1">
        <v>0</v>
      </c>
      <c r="AG16" s="1">
        <v>1.04</v>
      </c>
      <c r="AH16" s="1">
        <v>1.05</v>
      </c>
      <c r="AI16" s="1">
        <v>1.0900000000000001</v>
      </c>
      <c r="AJ16" s="13">
        <f t="shared" si="13"/>
        <v>1.3549047619047618</v>
      </c>
      <c r="AK16" s="1">
        <f t="shared" si="19"/>
        <v>0</v>
      </c>
      <c r="AL16" s="1">
        <f t="shared" si="14"/>
        <v>0</v>
      </c>
      <c r="AM16" s="1">
        <f t="shared" si="15"/>
        <v>0</v>
      </c>
      <c r="AN16" s="1">
        <f t="shared" si="16"/>
        <v>0</v>
      </c>
      <c r="AO16" s="85">
        <f t="shared" si="17"/>
        <v>0.13549047619047619</v>
      </c>
      <c r="AQ16" s="13"/>
    </row>
    <row r="17" spans="1:43" x14ac:dyDescent="0.25">
      <c r="A17" s="1" t="s">
        <v>15</v>
      </c>
      <c r="B17" s="1">
        <v>10</v>
      </c>
      <c r="C17" s="11">
        <v>7.0000000000000007E-2</v>
      </c>
      <c r="D17" s="11">
        <v>0.68</v>
      </c>
      <c r="E17" s="11"/>
      <c r="F17" s="11">
        <v>0.25</v>
      </c>
      <c r="G17" s="11"/>
      <c r="H17" s="11">
        <f t="shared" si="3"/>
        <v>1</v>
      </c>
      <c r="I17" s="31">
        <f t="shared" si="4"/>
        <v>0.70000000000000007</v>
      </c>
      <c r="J17" s="31">
        <f t="shared" si="5"/>
        <v>6.8000000000000007</v>
      </c>
      <c r="K17" s="31">
        <f t="shared" si="6"/>
        <v>0</v>
      </c>
      <c r="L17" s="31">
        <f t="shared" si="7"/>
        <v>2.5</v>
      </c>
      <c r="M17" s="31">
        <f t="shared" si="8"/>
        <v>0</v>
      </c>
      <c r="N17" s="12">
        <v>15</v>
      </c>
      <c r="O17" s="13">
        <v>3.5</v>
      </c>
      <c r="P17" s="13">
        <v>2.5</v>
      </c>
      <c r="Q17" s="13">
        <v>15</v>
      </c>
      <c r="R17" s="19">
        <v>0.8</v>
      </c>
      <c r="S17" s="13">
        <v>15</v>
      </c>
      <c r="T17" s="68">
        <f t="shared" si="18"/>
        <v>4.6378091872791511</v>
      </c>
      <c r="U17" s="69">
        <f t="shared" si="9"/>
        <v>2.1561904761904764</v>
      </c>
      <c r="V17" s="70">
        <f t="shared" si="10"/>
        <v>0</v>
      </c>
      <c r="W17" s="68">
        <f t="shared" si="1"/>
        <v>4.6378091872791511</v>
      </c>
      <c r="X17" s="69">
        <f t="shared" si="11"/>
        <v>2.1561904761904764</v>
      </c>
      <c r="Y17" s="69">
        <f t="shared" si="2"/>
        <v>0</v>
      </c>
      <c r="Z17" s="76">
        <f t="shared" si="12"/>
        <v>2.1561904761904764</v>
      </c>
      <c r="AA17" s="24"/>
      <c r="AB17" s="24"/>
      <c r="AC17" s="24"/>
      <c r="AD17" s="24"/>
      <c r="AE17" s="1">
        <v>1.85</v>
      </c>
      <c r="AF17" s="1">
        <v>0</v>
      </c>
      <c r="AG17" s="1">
        <v>1.04</v>
      </c>
      <c r="AH17" s="1">
        <v>1.05</v>
      </c>
      <c r="AI17" s="1">
        <v>1.0900000000000001</v>
      </c>
      <c r="AJ17" s="13">
        <f t="shared" si="13"/>
        <v>3.9889523809523815</v>
      </c>
      <c r="AK17" s="1">
        <f t="shared" si="19"/>
        <v>0</v>
      </c>
      <c r="AL17" s="1">
        <f t="shared" si="14"/>
        <v>0</v>
      </c>
      <c r="AM17" s="1">
        <f t="shared" si="15"/>
        <v>0</v>
      </c>
      <c r="AN17" s="1">
        <f t="shared" si="16"/>
        <v>0</v>
      </c>
      <c r="AO17" s="85">
        <f t="shared" si="17"/>
        <v>0.39889523809523814</v>
      </c>
      <c r="AQ17" s="13"/>
    </row>
    <row r="18" spans="1:43" x14ac:dyDescent="0.25">
      <c r="A18" s="1" t="s">
        <v>16</v>
      </c>
      <c r="B18" s="1">
        <v>5</v>
      </c>
      <c r="C18" s="11">
        <v>0.16</v>
      </c>
      <c r="D18" s="11">
        <v>0.42</v>
      </c>
      <c r="E18" s="11"/>
      <c r="F18" s="11"/>
      <c r="G18" s="11">
        <v>0.42</v>
      </c>
      <c r="H18" s="11">
        <f t="shared" si="3"/>
        <v>1</v>
      </c>
      <c r="I18" s="31">
        <f t="shared" si="4"/>
        <v>0.8</v>
      </c>
      <c r="J18" s="31">
        <f t="shared" si="5"/>
        <v>2.1</v>
      </c>
      <c r="K18" s="31">
        <f t="shared" si="6"/>
        <v>0</v>
      </c>
      <c r="L18" s="31">
        <f t="shared" si="7"/>
        <v>0</v>
      </c>
      <c r="M18" s="31">
        <f t="shared" si="8"/>
        <v>2.1</v>
      </c>
      <c r="N18" s="12">
        <v>15</v>
      </c>
      <c r="O18" s="13">
        <v>3.5</v>
      </c>
      <c r="P18" s="13">
        <v>2.5</v>
      </c>
      <c r="Q18" s="13">
        <v>15</v>
      </c>
      <c r="R18" s="19">
        <v>0.8</v>
      </c>
      <c r="S18" s="13">
        <v>15</v>
      </c>
      <c r="T18" s="68">
        <f t="shared" si="18"/>
        <v>1.5251652262328421</v>
      </c>
      <c r="U18" s="69">
        <f t="shared" si="9"/>
        <v>3.2783333333333329</v>
      </c>
      <c r="V18" s="70">
        <f t="shared" si="10"/>
        <v>2.625</v>
      </c>
      <c r="W18" s="78">
        <f t="shared" si="1"/>
        <v>6.3025210084033612</v>
      </c>
      <c r="X18" s="69">
        <f t="shared" si="11"/>
        <v>0.79333333333333333</v>
      </c>
      <c r="Y18" s="69">
        <f t="shared" si="2"/>
        <v>2.625</v>
      </c>
      <c r="Z18" s="76">
        <f t="shared" si="12"/>
        <v>0.65333333333333288</v>
      </c>
      <c r="AA18" s="24"/>
      <c r="AB18" s="24">
        <v>1</v>
      </c>
      <c r="AC18" s="24"/>
      <c r="AD18" s="24"/>
      <c r="AE18" s="1">
        <v>1.85</v>
      </c>
      <c r="AF18" s="1">
        <v>0</v>
      </c>
      <c r="AG18" s="1">
        <v>1.04</v>
      </c>
      <c r="AH18" s="1">
        <v>1.05</v>
      </c>
      <c r="AI18" s="1">
        <v>1.0900000000000001</v>
      </c>
      <c r="AJ18" s="13">
        <f t="shared" si="13"/>
        <v>1.2086666666666659</v>
      </c>
      <c r="AK18" s="1">
        <f t="shared" si="19"/>
        <v>0</v>
      </c>
      <c r="AL18" s="1">
        <f t="shared" si="14"/>
        <v>2.73</v>
      </c>
      <c r="AM18" s="1">
        <f t="shared" si="15"/>
        <v>0</v>
      </c>
      <c r="AN18" s="1">
        <f t="shared" si="16"/>
        <v>0</v>
      </c>
      <c r="AO18" s="85">
        <f t="shared" si="17"/>
        <v>0.78773333333333317</v>
      </c>
      <c r="AQ18" s="13"/>
    </row>
    <row r="19" spans="1:43" x14ac:dyDescent="0.25">
      <c r="A19" s="1" t="s">
        <v>17</v>
      </c>
      <c r="B19" s="1">
        <v>5</v>
      </c>
      <c r="C19" s="11"/>
      <c r="D19" s="11">
        <v>1</v>
      </c>
      <c r="E19" s="11"/>
      <c r="F19" s="11"/>
      <c r="G19" s="11"/>
      <c r="H19" s="11">
        <f t="shared" si="3"/>
        <v>1</v>
      </c>
      <c r="I19" s="31">
        <f t="shared" si="4"/>
        <v>0</v>
      </c>
      <c r="J19" s="31">
        <f t="shared" si="5"/>
        <v>5</v>
      </c>
      <c r="K19" s="31">
        <f t="shared" si="6"/>
        <v>0</v>
      </c>
      <c r="L19" s="31">
        <f t="shared" si="7"/>
        <v>0</v>
      </c>
      <c r="M19" s="31">
        <f t="shared" si="8"/>
        <v>0</v>
      </c>
      <c r="N19" s="12">
        <v>15</v>
      </c>
      <c r="O19" s="13">
        <v>3.5</v>
      </c>
      <c r="P19" s="13">
        <v>2.5</v>
      </c>
      <c r="Q19" s="13">
        <v>15</v>
      </c>
      <c r="R19" s="19">
        <v>0.8</v>
      </c>
      <c r="S19" s="13">
        <v>15</v>
      </c>
      <c r="T19" s="68">
        <f t="shared" si="18"/>
        <v>3.5000000000000004</v>
      </c>
      <c r="U19" s="69">
        <f t="shared" si="9"/>
        <v>1.4285714285714284</v>
      </c>
      <c r="V19" s="70">
        <f t="shared" si="10"/>
        <v>0</v>
      </c>
      <c r="W19" s="68">
        <f t="shared" si="1"/>
        <v>3.5000000000000004</v>
      </c>
      <c r="X19" s="69">
        <f t="shared" si="11"/>
        <v>1.4285714285714284</v>
      </c>
      <c r="Y19" s="69">
        <f t="shared" si="2"/>
        <v>0</v>
      </c>
      <c r="Z19" s="76">
        <f t="shared" si="12"/>
        <v>1.4285714285714284</v>
      </c>
      <c r="AA19" s="11"/>
      <c r="AB19" s="11"/>
      <c r="AC19" s="11"/>
      <c r="AD19" s="11"/>
      <c r="AE19" s="1">
        <v>1.85</v>
      </c>
      <c r="AF19" s="1">
        <v>0</v>
      </c>
      <c r="AG19" s="1">
        <v>1.04</v>
      </c>
      <c r="AH19" s="1">
        <v>1.05</v>
      </c>
      <c r="AI19" s="1">
        <v>1.0900000000000001</v>
      </c>
      <c r="AJ19" s="13">
        <f t="shared" si="13"/>
        <v>2.6428571428571428</v>
      </c>
      <c r="AK19" s="1">
        <f t="shared" si="19"/>
        <v>0</v>
      </c>
      <c r="AL19" s="1">
        <f t="shared" si="14"/>
        <v>0</v>
      </c>
      <c r="AM19" s="1">
        <f t="shared" si="15"/>
        <v>0</v>
      </c>
      <c r="AN19" s="1">
        <f t="shared" si="16"/>
        <v>0</v>
      </c>
      <c r="AO19" s="85">
        <f t="shared" si="17"/>
        <v>0.52857142857142858</v>
      </c>
      <c r="AQ19" s="13"/>
    </row>
    <row r="20" spans="1:43" x14ac:dyDescent="0.25">
      <c r="A20" s="1" t="s">
        <v>18</v>
      </c>
      <c r="B20" s="1">
        <v>5</v>
      </c>
      <c r="C20" s="11">
        <v>1</v>
      </c>
      <c r="D20" s="11"/>
      <c r="E20" s="11"/>
      <c r="F20" s="11"/>
      <c r="G20" s="11"/>
      <c r="H20" s="11">
        <f t="shared" si="3"/>
        <v>1</v>
      </c>
      <c r="I20" s="31">
        <f t="shared" si="4"/>
        <v>5</v>
      </c>
      <c r="J20" s="31">
        <f t="shared" si="5"/>
        <v>0</v>
      </c>
      <c r="K20" s="31">
        <f t="shared" si="6"/>
        <v>0</v>
      </c>
      <c r="L20" s="31">
        <f t="shared" si="7"/>
        <v>0</v>
      </c>
      <c r="M20" s="31">
        <f t="shared" si="8"/>
        <v>0</v>
      </c>
      <c r="N20" s="12">
        <v>15</v>
      </c>
      <c r="O20" s="13">
        <v>3.5</v>
      </c>
      <c r="P20" s="13">
        <v>2.5</v>
      </c>
      <c r="Q20" s="13">
        <v>15</v>
      </c>
      <c r="R20" s="19">
        <v>0.8</v>
      </c>
      <c r="S20" s="13">
        <v>15</v>
      </c>
      <c r="T20" s="68">
        <f t="shared" si="18"/>
        <v>15</v>
      </c>
      <c r="U20" s="69">
        <f t="shared" si="9"/>
        <v>0.33333333333333331</v>
      </c>
      <c r="V20" s="70">
        <f t="shared" si="10"/>
        <v>0</v>
      </c>
      <c r="W20" s="68">
        <f t="shared" si="1"/>
        <v>15</v>
      </c>
      <c r="X20" s="69">
        <f t="shared" si="11"/>
        <v>0.33333333333333331</v>
      </c>
      <c r="Y20" s="69">
        <f t="shared" si="2"/>
        <v>0</v>
      </c>
      <c r="Z20" s="76">
        <f t="shared" si="12"/>
        <v>0.33333333333333331</v>
      </c>
      <c r="AA20" s="11"/>
      <c r="AB20" s="11"/>
      <c r="AC20" s="11"/>
      <c r="AD20" s="11"/>
      <c r="AE20" s="1">
        <v>1.85</v>
      </c>
      <c r="AF20" s="1">
        <v>0</v>
      </c>
      <c r="AG20" s="1">
        <v>1.04</v>
      </c>
      <c r="AH20" s="1">
        <v>1.05</v>
      </c>
      <c r="AI20" s="1">
        <v>1.0900000000000001</v>
      </c>
      <c r="AJ20" s="13">
        <f t="shared" si="13"/>
        <v>0.6166666666666667</v>
      </c>
      <c r="AK20" s="1">
        <f t="shared" si="19"/>
        <v>0</v>
      </c>
      <c r="AL20" s="1">
        <f t="shared" si="14"/>
        <v>0</v>
      </c>
      <c r="AM20" s="1">
        <f t="shared" si="15"/>
        <v>0</v>
      </c>
      <c r="AN20" s="1">
        <f t="shared" si="16"/>
        <v>0</v>
      </c>
      <c r="AO20" s="85">
        <f t="shared" si="17"/>
        <v>0.12333333333333334</v>
      </c>
      <c r="AQ20" s="13"/>
    </row>
    <row r="21" spans="1:43" x14ac:dyDescent="0.25">
      <c r="A21" s="1" t="s">
        <v>19</v>
      </c>
      <c r="B21" s="1">
        <v>5</v>
      </c>
      <c r="C21" s="11">
        <v>0.13</v>
      </c>
      <c r="D21" s="11">
        <v>0.02</v>
      </c>
      <c r="E21" s="11"/>
      <c r="F21" s="11">
        <v>0.85</v>
      </c>
      <c r="G21" s="11"/>
      <c r="H21" s="11">
        <f t="shared" si="3"/>
        <v>1</v>
      </c>
      <c r="I21" s="31">
        <f t="shared" si="4"/>
        <v>0.65</v>
      </c>
      <c r="J21" s="31">
        <f t="shared" si="5"/>
        <v>0.1</v>
      </c>
      <c r="K21" s="31">
        <f t="shared" si="6"/>
        <v>0</v>
      </c>
      <c r="L21" s="31">
        <f t="shared" si="7"/>
        <v>4.25</v>
      </c>
      <c r="M21" s="31">
        <f t="shared" si="8"/>
        <v>0</v>
      </c>
      <c r="N21" s="12">
        <v>15</v>
      </c>
      <c r="O21" s="13">
        <v>3.5</v>
      </c>
      <c r="P21" s="13">
        <v>2.5</v>
      </c>
      <c r="Q21" s="13">
        <v>15</v>
      </c>
      <c r="R21" s="19">
        <v>0.8</v>
      </c>
      <c r="S21" s="13">
        <v>15</v>
      </c>
      <c r="T21" s="68">
        <f t="shared" si="18"/>
        <v>14.075067024128685</v>
      </c>
      <c r="U21" s="69">
        <f t="shared" si="9"/>
        <v>0.35523809523809524</v>
      </c>
      <c r="V21" s="70">
        <f t="shared" si="10"/>
        <v>0</v>
      </c>
      <c r="W21" s="68">
        <f t="shared" si="1"/>
        <v>14.075067024128685</v>
      </c>
      <c r="X21" s="69">
        <f t="shared" si="11"/>
        <v>0.35523809523809524</v>
      </c>
      <c r="Y21" s="69">
        <f t="shared" si="2"/>
        <v>0</v>
      </c>
      <c r="Z21" s="76">
        <f t="shared" si="12"/>
        <v>0.35523809523809524</v>
      </c>
      <c r="AA21" s="11"/>
      <c r="AB21" s="11"/>
      <c r="AC21" s="11"/>
      <c r="AD21" s="11"/>
      <c r="AE21" s="1">
        <v>1.85</v>
      </c>
      <c r="AF21" s="1">
        <v>0</v>
      </c>
      <c r="AG21" s="1">
        <v>1.04</v>
      </c>
      <c r="AH21" s="1">
        <v>1.05</v>
      </c>
      <c r="AI21" s="1">
        <v>1.0900000000000001</v>
      </c>
      <c r="AJ21" s="13">
        <f t="shared" si="13"/>
        <v>0.65719047619047621</v>
      </c>
      <c r="AK21" s="1">
        <f t="shared" si="19"/>
        <v>0</v>
      </c>
      <c r="AL21" s="1">
        <f t="shared" si="14"/>
        <v>0</v>
      </c>
      <c r="AM21" s="1">
        <f t="shared" si="15"/>
        <v>0</v>
      </c>
      <c r="AN21" s="1">
        <f t="shared" si="16"/>
        <v>0</v>
      </c>
      <c r="AO21" s="85">
        <f t="shared" si="17"/>
        <v>0.13143809523809524</v>
      </c>
      <c r="AQ21" s="13"/>
    </row>
    <row r="22" spans="1:43" x14ac:dyDescent="0.25">
      <c r="A22" s="1" t="s">
        <v>20</v>
      </c>
      <c r="B22" s="1">
        <v>3</v>
      </c>
      <c r="C22" s="11"/>
      <c r="D22" s="11">
        <v>1</v>
      </c>
      <c r="E22" s="11"/>
      <c r="F22" s="11"/>
      <c r="G22" s="11"/>
      <c r="H22" s="11">
        <f t="shared" si="3"/>
        <v>1</v>
      </c>
      <c r="I22" s="31">
        <f t="shared" si="4"/>
        <v>0</v>
      </c>
      <c r="J22" s="31">
        <f t="shared" si="5"/>
        <v>3</v>
      </c>
      <c r="K22" s="31">
        <f t="shared" si="6"/>
        <v>0</v>
      </c>
      <c r="L22" s="31">
        <f t="shared" si="7"/>
        <v>0</v>
      </c>
      <c r="M22" s="31">
        <f t="shared" si="8"/>
        <v>0</v>
      </c>
      <c r="N22" s="12">
        <v>15</v>
      </c>
      <c r="O22" s="13">
        <v>3.5</v>
      </c>
      <c r="P22" s="13">
        <v>2.5</v>
      </c>
      <c r="Q22" s="13">
        <v>15</v>
      </c>
      <c r="R22" s="19">
        <v>0.8</v>
      </c>
      <c r="S22" s="13">
        <v>15</v>
      </c>
      <c r="T22" s="68">
        <f t="shared" si="18"/>
        <v>3.5</v>
      </c>
      <c r="U22" s="69">
        <f t="shared" si="9"/>
        <v>0.8571428571428571</v>
      </c>
      <c r="V22" s="70">
        <f t="shared" si="10"/>
        <v>0</v>
      </c>
      <c r="W22" s="68">
        <f t="shared" si="1"/>
        <v>3.5</v>
      </c>
      <c r="X22" s="69">
        <f t="shared" si="11"/>
        <v>0.8571428571428571</v>
      </c>
      <c r="Y22" s="69">
        <f t="shared" si="2"/>
        <v>0</v>
      </c>
      <c r="Z22" s="76">
        <f t="shared" si="12"/>
        <v>0.8571428571428571</v>
      </c>
      <c r="AA22" s="11"/>
      <c r="AB22" s="11"/>
      <c r="AC22" s="11"/>
      <c r="AD22" s="11"/>
      <c r="AE22" s="1">
        <v>1.85</v>
      </c>
      <c r="AF22" s="1">
        <v>0</v>
      </c>
      <c r="AG22" s="1">
        <v>1.04</v>
      </c>
      <c r="AH22" s="1">
        <v>1.05</v>
      </c>
      <c r="AI22" s="1">
        <v>1.0900000000000001</v>
      </c>
      <c r="AJ22" s="13">
        <f t="shared" si="13"/>
        <v>1.5857142857142856</v>
      </c>
      <c r="AK22" s="1">
        <f t="shared" si="19"/>
        <v>0</v>
      </c>
      <c r="AL22" s="1">
        <f t="shared" si="14"/>
        <v>0</v>
      </c>
      <c r="AM22" s="1">
        <f t="shared" si="15"/>
        <v>0</v>
      </c>
      <c r="AN22" s="1">
        <f t="shared" si="16"/>
        <v>0</v>
      </c>
      <c r="AO22" s="85">
        <f t="shared" si="17"/>
        <v>0.52857142857142858</v>
      </c>
      <c r="AQ22" s="13"/>
    </row>
    <row r="23" spans="1:43" x14ac:dyDescent="0.25">
      <c r="A23" s="1" t="s">
        <v>21</v>
      </c>
      <c r="B23" s="1">
        <v>2</v>
      </c>
      <c r="C23" s="11">
        <v>1</v>
      </c>
      <c r="D23" s="11"/>
      <c r="E23" s="11"/>
      <c r="F23" s="11"/>
      <c r="G23" s="11"/>
      <c r="H23" s="11">
        <f t="shared" si="3"/>
        <v>1</v>
      </c>
      <c r="I23" s="31">
        <f t="shared" si="4"/>
        <v>2</v>
      </c>
      <c r="J23" s="31">
        <f t="shared" si="5"/>
        <v>0</v>
      </c>
      <c r="K23" s="31">
        <f t="shared" si="6"/>
        <v>0</v>
      </c>
      <c r="L23" s="31">
        <f t="shared" si="7"/>
        <v>0</v>
      </c>
      <c r="M23" s="31">
        <f t="shared" si="8"/>
        <v>0</v>
      </c>
      <c r="N23" s="12">
        <v>15</v>
      </c>
      <c r="O23" s="13">
        <v>3.5</v>
      </c>
      <c r="P23" s="13">
        <v>2.5</v>
      </c>
      <c r="Q23" s="13">
        <v>15</v>
      </c>
      <c r="R23" s="19">
        <v>0.8</v>
      </c>
      <c r="S23" s="13">
        <v>15</v>
      </c>
      <c r="T23" s="68">
        <f t="shared" si="18"/>
        <v>15</v>
      </c>
      <c r="U23" s="69">
        <f t="shared" si="9"/>
        <v>0.13333333333333333</v>
      </c>
      <c r="V23" s="70">
        <f t="shared" si="10"/>
        <v>0</v>
      </c>
      <c r="W23" s="68">
        <f t="shared" si="1"/>
        <v>15</v>
      </c>
      <c r="X23" s="69">
        <f t="shared" si="11"/>
        <v>0.13333333333333333</v>
      </c>
      <c r="Y23" s="69">
        <f t="shared" si="2"/>
        <v>0</v>
      </c>
      <c r="Z23" s="76">
        <f t="shared" si="12"/>
        <v>0.13333333333333333</v>
      </c>
      <c r="AA23" s="11"/>
      <c r="AB23" s="11"/>
      <c r="AC23" s="11"/>
      <c r="AD23" s="11"/>
      <c r="AE23" s="1">
        <v>1.85</v>
      </c>
      <c r="AF23" s="1">
        <v>0</v>
      </c>
      <c r="AG23" s="1">
        <v>1.04</v>
      </c>
      <c r="AH23" s="1">
        <v>1.05</v>
      </c>
      <c r="AI23" s="1">
        <v>1.0900000000000001</v>
      </c>
      <c r="AJ23" s="13">
        <f t="shared" si="13"/>
        <v>0.24666666666666667</v>
      </c>
      <c r="AK23" s="1">
        <f t="shared" si="19"/>
        <v>0</v>
      </c>
      <c r="AL23" s="1">
        <f t="shared" si="14"/>
        <v>0</v>
      </c>
      <c r="AM23" s="1">
        <f t="shared" si="15"/>
        <v>0</v>
      </c>
      <c r="AN23" s="1">
        <f t="shared" si="16"/>
        <v>0</v>
      </c>
      <c r="AO23" s="85">
        <f t="shared" si="17"/>
        <v>0.12333333333333334</v>
      </c>
      <c r="AQ23" s="13"/>
    </row>
    <row r="24" spans="1:43" x14ac:dyDescent="0.25">
      <c r="A24" s="1" t="s">
        <v>22</v>
      </c>
      <c r="B24" s="1">
        <v>2</v>
      </c>
      <c r="C24" s="11">
        <v>0.45</v>
      </c>
      <c r="D24" s="11">
        <v>0.65</v>
      </c>
      <c r="E24" s="11"/>
      <c r="F24" s="11"/>
      <c r="G24" s="11"/>
      <c r="H24" s="11">
        <f t="shared" si="3"/>
        <v>1.1000000000000001</v>
      </c>
      <c r="I24" s="31">
        <f t="shared" si="4"/>
        <v>0.9</v>
      </c>
      <c r="J24" s="31">
        <f t="shared" si="5"/>
        <v>1.3</v>
      </c>
      <c r="K24" s="31">
        <f t="shared" si="6"/>
        <v>0</v>
      </c>
      <c r="L24" s="31">
        <f t="shared" si="7"/>
        <v>0</v>
      </c>
      <c r="M24" s="31">
        <f t="shared" si="8"/>
        <v>0</v>
      </c>
      <c r="N24" s="12">
        <v>15</v>
      </c>
      <c r="O24" s="13">
        <v>3.5</v>
      </c>
      <c r="P24" s="13">
        <v>2.5</v>
      </c>
      <c r="Q24" s="13">
        <v>15</v>
      </c>
      <c r="R24" s="19">
        <v>0.8</v>
      </c>
      <c r="S24" s="13">
        <v>15</v>
      </c>
      <c r="T24" s="68">
        <f t="shared" si="18"/>
        <v>4.6357615894039732</v>
      </c>
      <c r="U24" s="69">
        <f t="shared" si="9"/>
        <v>0.43142857142857144</v>
      </c>
      <c r="V24" s="70">
        <f t="shared" si="10"/>
        <v>0</v>
      </c>
      <c r="W24" s="68">
        <f t="shared" si="1"/>
        <v>4.6357615894039732</v>
      </c>
      <c r="X24" s="69">
        <f t="shared" si="11"/>
        <v>0.43142857142857144</v>
      </c>
      <c r="Y24" s="69">
        <f t="shared" si="2"/>
        <v>0</v>
      </c>
      <c r="Z24" s="76">
        <f t="shared" si="12"/>
        <v>0.43142857142857144</v>
      </c>
      <c r="AA24" s="11"/>
      <c r="AB24" s="11"/>
      <c r="AC24" s="11"/>
      <c r="AD24" s="11"/>
      <c r="AE24" s="1">
        <v>1.85</v>
      </c>
      <c r="AF24" s="1">
        <v>0</v>
      </c>
      <c r="AG24" s="1">
        <v>1.04</v>
      </c>
      <c r="AH24" s="1">
        <v>1.05</v>
      </c>
      <c r="AI24" s="1">
        <v>1.0900000000000001</v>
      </c>
      <c r="AJ24" s="13">
        <f t="shared" si="13"/>
        <v>0.79814285714285715</v>
      </c>
      <c r="AK24" s="1">
        <f t="shared" si="19"/>
        <v>0</v>
      </c>
      <c r="AL24" s="1">
        <f t="shared" si="14"/>
        <v>0</v>
      </c>
      <c r="AM24" s="1">
        <f t="shared" si="15"/>
        <v>0</v>
      </c>
      <c r="AN24" s="1">
        <f t="shared" si="16"/>
        <v>0</v>
      </c>
      <c r="AO24" s="85">
        <f t="shared" si="17"/>
        <v>0.39907142857142858</v>
      </c>
      <c r="AQ24" s="13"/>
    </row>
    <row r="25" spans="1:43" x14ac:dyDescent="0.25">
      <c r="A25" s="1" t="s">
        <v>23</v>
      </c>
      <c r="B25" s="1">
        <v>2</v>
      </c>
      <c r="C25" s="11">
        <v>1</v>
      </c>
      <c r="D25" s="11"/>
      <c r="E25" s="11"/>
      <c r="F25" s="11"/>
      <c r="G25" s="11"/>
      <c r="H25" s="11">
        <f t="shared" si="3"/>
        <v>1</v>
      </c>
      <c r="I25" s="31">
        <f t="shared" si="4"/>
        <v>2</v>
      </c>
      <c r="J25" s="31">
        <f t="shared" si="5"/>
        <v>0</v>
      </c>
      <c r="K25" s="31">
        <f t="shared" si="6"/>
        <v>0</v>
      </c>
      <c r="L25" s="31">
        <f t="shared" si="7"/>
        <v>0</v>
      </c>
      <c r="M25" s="31">
        <f t="shared" si="8"/>
        <v>0</v>
      </c>
      <c r="N25" s="12">
        <v>15</v>
      </c>
      <c r="O25" s="13">
        <v>3.5</v>
      </c>
      <c r="P25" s="13">
        <v>2.5</v>
      </c>
      <c r="Q25" s="13">
        <v>15</v>
      </c>
      <c r="R25" s="19">
        <v>0.8</v>
      </c>
      <c r="S25" s="13">
        <v>15</v>
      </c>
      <c r="T25" s="68">
        <f t="shared" si="18"/>
        <v>15</v>
      </c>
      <c r="U25" s="69">
        <f t="shared" si="9"/>
        <v>0.13333333333333333</v>
      </c>
      <c r="V25" s="70">
        <f t="shared" si="10"/>
        <v>0</v>
      </c>
      <c r="W25" s="68">
        <f t="shared" si="1"/>
        <v>15</v>
      </c>
      <c r="X25" s="69">
        <f t="shared" si="11"/>
        <v>0.13333333333333333</v>
      </c>
      <c r="Y25" s="69">
        <f t="shared" si="2"/>
        <v>0</v>
      </c>
      <c r="Z25" s="76">
        <f t="shared" si="12"/>
        <v>0.13333333333333333</v>
      </c>
      <c r="AA25" s="11"/>
      <c r="AB25" s="11"/>
      <c r="AC25" s="11"/>
      <c r="AD25" s="11"/>
      <c r="AE25" s="1">
        <v>1.85</v>
      </c>
      <c r="AF25" s="1">
        <v>0</v>
      </c>
      <c r="AG25" s="1">
        <v>1.04</v>
      </c>
      <c r="AH25" s="1">
        <v>1.05</v>
      </c>
      <c r="AI25" s="1">
        <v>1.0900000000000001</v>
      </c>
      <c r="AJ25" s="13">
        <f t="shared" si="13"/>
        <v>0.24666666666666667</v>
      </c>
      <c r="AK25" s="1">
        <f t="shared" si="19"/>
        <v>0</v>
      </c>
      <c r="AL25" s="1">
        <f t="shared" si="14"/>
        <v>0</v>
      </c>
      <c r="AM25" s="1">
        <f t="shared" si="15"/>
        <v>0</v>
      </c>
      <c r="AN25" s="1">
        <f t="shared" si="16"/>
        <v>0</v>
      </c>
      <c r="AO25" s="85">
        <f t="shared" si="17"/>
        <v>0.12333333333333334</v>
      </c>
      <c r="AQ25" s="13"/>
    </row>
    <row r="26" spans="1:43" x14ac:dyDescent="0.25">
      <c r="A26" s="1" t="s">
        <v>24</v>
      </c>
      <c r="B26" s="1">
        <v>1</v>
      </c>
      <c r="C26" s="11">
        <v>0.55000000000000004</v>
      </c>
      <c r="D26" s="11">
        <v>0.45</v>
      </c>
      <c r="E26" s="11"/>
      <c r="F26" s="11"/>
      <c r="G26" s="11"/>
      <c r="H26" s="11">
        <f t="shared" si="3"/>
        <v>1</v>
      </c>
      <c r="I26" s="31">
        <f t="shared" si="4"/>
        <v>0.55000000000000004</v>
      </c>
      <c r="J26" s="31">
        <f t="shared" si="5"/>
        <v>0.45</v>
      </c>
      <c r="K26" s="31">
        <f t="shared" si="6"/>
        <v>0</v>
      </c>
      <c r="L26" s="31">
        <f t="shared" si="7"/>
        <v>0</v>
      </c>
      <c r="M26" s="31">
        <f t="shared" si="8"/>
        <v>0</v>
      </c>
      <c r="N26" s="12">
        <v>15</v>
      </c>
      <c r="O26" s="13">
        <v>3.5</v>
      </c>
      <c r="P26" s="13">
        <v>2.5</v>
      </c>
      <c r="Q26" s="13">
        <v>15</v>
      </c>
      <c r="R26" s="19">
        <v>0.8</v>
      </c>
      <c r="S26" s="13">
        <v>15</v>
      </c>
      <c r="T26" s="68">
        <f t="shared" si="18"/>
        <v>6.0518731988472618</v>
      </c>
      <c r="U26" s="69">
        <f t="shared" si="9"/>
        <v>0.16523809523809524</v>
      </c>
      <c r="V26" s="70">
        <f t="shared" si="10"/>
        <v>0</v>
      </c>
      <c r="W26" s="68">
        <f t="shared" si="1"/>
        <v>6.0518731988472618</v>
      </c>
      <c r="X26" s="69">
        <f t="shared" si="11"/>
        <v>0.16523809523809524</v>
      </c>
      <c r="Y26" s="69">
        <f t="shared" si="2"/>
        <v>0</v>
      </c>
      <c r="Z26" s="76">
        <f t="shared" si="12"/>
        <v>0.16523809523809524</v>
      </c>
      <c r="AA26" s="11"/>
      <c r="AB26" s="11"/>
      <c r="AC26" s="11"/>
      <c r="AD26" s="11"/>
      <c r="AE26" s="1">
        <v>1.85</v>
      </c>
      <c r="AF26" s="1">
        <v>0</v>
      </c>
      <c r="AG26" s="1">
        <v>1.04</v>
      </c>
      <c r="AH26" s="1">
        <v>1.05</v>
      </c>
      <c r="AI26" s="1">
        <v>1.0900000000000001</v>
      </c>
      <c r="AJ26" s="13">
        <f t="shared" si="13"/>
        <v>0.30569047619047623</v>
      </c>
      <c r="AK26" s="1">
        <f t="shared" si="19"/>
        <v>0</v>
      </c>
      <c r="AL26" s="1">
        <f t="shared" si="14"/>
        <v>0</v>
      </c>
      <c r="AM26" s="1">
        <f t="shared" si="15"/>
        <v>0</v>
      </c>
      <c r="AN26" s="1">
        <f t="shared" si="16"/>
        <v>0</v>
      </c>
      <c r="AO26" s="85">
        <f t="shared" si="17"/>
        <v>0.30569047619047623</v>
      </c>
      <c r="AQ26" s="13"/>
    </row>
    <row r="27" spans="1:43" x14ac:dyDescent="0.25">
      <c r="A27" s="1" t="s">
        <v>25</v>
      </c>
      <c r="B27" s="1">
        <v>1</v>
      </c>
      <c r="C27" s="11"/>
      <c r="D27" s="11">
        <v>1</v>
      </c>
      <c r="E27" s="11"/>
      <c r="F27" s="11"/>
      <c r="G27" s="11"/>
      <c r="H27" s="11">
        <f t="shared" si="3"/>
        <v>1</v>
      </c>
      <c r="I27" s="31">
        <f t="shared" si="4"/>
        <v>0</v>
      </c>
      <c r="J27" s="31">
        <f t="shared" si="5"/>
        <v>1</v>
      </c>
      <c r="K27" s="31">
        <f t="shared" si="6"/>
        <v>0</v>
      </c>
      <c r="L27" s="31">
        <f t="shared" si="7"/>
        <v>0</v>
      </c>
      <c r="M27" s="31">
        <f t="shared" si="8"/>
        <v>0</v>
      </c>
      <c r="N27" s="12">
        <v>15</v>
      </c>
      <c r="O27" s="13">
        <v>3.5</v>
      </c>
      <c r="P27" s="13">
        <v>2.5</v>
      </c>
      <c r="Q27" s="13">
        <v>15</v>
      </c>
      <c r="R27" s="19">
        <v>0.8</v>
      </c>
      <c r="S27" s="13">
        <v>15</v>
      </c>
      <c r="T27" s="68">
        <f t="shared" si="18"/>
        <v>3.5</v>
      </c>
      <c r="U27" s="69">
        <f t="shared" si="9"/>
        <v>0.2857142857142857</v>
      </c>
      <c r="V27" s="70">
        <f t="shared" si="10"/>
        <v>0</v>
      </c>
      <c r="W27" s="68">
        <f t="shared" si="1"/>
        <v>3.5</v>
      </c>
      <c r="X27" s="69">
        <f t="shared" si="11"/>
        <v>0.2857142857142857</v>
      </c>
      <c r="Y27" s="69">
        <f t="shared" si="2"/>
        <v>0</v>
      </c>
      <c r="Z27" s="76">
        <f t="shared" si="12"/>
        <v>0.2857142857142857</v>
      </c>
      <c r="AA27" s="11"/>
      <c r="AB27" s="11"/>
      <c r="AC27" s="11"/>
      <c r="AD27" s="11"/>
      <c r="AE27" s="1">
        <v>1.85</v>
      </c>
      <c r="AF27" s="1">
        <v>0</v>
      </c>
      <c r="AG27" s="1">
        <v>1.04</v>
      </c>
      <c r="AH27" s="1">
        <v>1.05</v>
      </c>
      <c r="AI27" s="1">
        <v>1.0900000000000001</v>
      </c>
      <c r="AJ27" s="13">
        <f t="shared" si="13"/>
        <v>0.52857142857142858</v>
      </c>
      <c r="AK27" s="1">
        <f t="shared" si="19"/>
        <v>0</v>
      </c>
      <c r="AL27" s="1">
        <f t="shared" si="14"/>
        <v>0</v>
      </c>
      <c r="AM27" s="1">
        <f t="shared" si="15"/>
        <v>0</v>
      </c>
      <c r="AN27" s="1">
        <f t="shared" si="16"/>
        <v>0</v>
      </c>
      <c r="AO27" s="85">
        <f t="shared" si="17"/>
        <v>0.52857142857142858</v>
      </c>
      <c r="AQ27" s="13"/>
    </row>
    <row r="28" spans="1:43" x14ac:dyDescent="0.25">
      <c r="A28" s="1" t="s">
        <v>110</v>
      </c>
      <c r="B28" s="1">
        <v>1</v>
      </c>
      <c r="C28" s="11"/>
      <c r="D28" s="11">
        <v>1</v>
      </c>
      <c r="E28" s="11"/>
      <c r="F28" s="11"/>
      <c r="G28" s="11"/>
      <c r="H28" s="11">
        <f t="shared" si="3"/>
        <v>1</v>
      </c>
      <c r="I28" s="31">
        <f t="shared" si="4"/>
        <v>0</v>
      </c>
      <c r="J28" s="31">
        <f t="shared" si="5"/>
        <v>1</v>
      </c>
      <c r="K28" s="31">
        <f t="shared" si="6"/>
        <v>0</v>
      </c>
      <c r="L28" s="31">
        <f t="shared" si="7"/>
        <v>0</v>
      </c>
      <c r="M28" s="31">
        <f t="shared" si="8"/>
        <v>0</v>
      </c>
      <c r="N28" s="12">
        <v>15</v>
      </c>
      <c r="O28" s="13">
        <v>3.5</v>
      </c>
      <c r="P28" s="13">
        <v>2.5</v>
      </c>
      <c r="Q28" s="13">
        <v>15</v>
      </c>
      <c r="R28" s="19">
        <v>0.8</v>
      </c>
      <c r="S28" s="13">
        <v>15</v>
      </c>
      <c r="T28" s="68">
        <f t="shared" si="18"/>
        <v>3.5</v>
      </c>
      <c r="U28" s="69">
        <f t="shared" si="9"/>
        <v>0.2857142857142857</v>
      </c>
      <c r="V28" s="70">
        <f t="shared" si="10"/>
        <v>0</v>
      </c>
      <c r="W28" s="68">
        <f t="shared" si="1"/>
        <v>3.5</v>
      </c>
      <c r="X28" s="69">
        <f t="shared" si="11"/>
        <v>0.2857142857142857</v>
      </c>
      <c r="Y28" s="69">
        <f t="shared" si="2"/>
        <v>0</v>
      </c>
      <c r="Z28" s="76">
        <f t="shared" si="12"/>
        <v>0.2857142857142857</v>
      </c>
      <c r="AA28" s="11"/>
      <c r="AB28" s="11"/>
      <c r="AC28" s="11"/>
      <c r="AD28" s="11"/>
      <c r="AE28" s="1">
        <v>1.85</v>
      </c>
      <c r="AF28" s="1">
        <v>0</v>
      </c>
      <c r="AG28" s="1">
        <v>1.04</v>
      </c>
      <c r="AH28" s="1">
        <v>1.05</v>
      </c>
      <c r="AI28" s="1">
        <v>1.0900000000000001</v>
      </c>
      <c r="AJ28" s="13">
        <f t="shared" si="13"/>
        <v>0.52857142857142858</v>
      </c>
      <c r="AK28" s="1">
        <f t="shared" si="19"/>
        <v>0</v>
      </c>
      <c r="AL28" s="1">
        <f t="shared" si="14"/>
        <v>0</v>
      </c>
      <c r="AM28" s="1">
        <f t="shared" si="15"/>
        <v>0</v>
      </c>
      <c r="AN28" s="1">
        <f t="shared" si="16"/>
        <v>0</v>
      </c>
      <c r="AO28" s="85">
        <f t="shared" si="17"/>
        <v>0.52857142857142858</v>
      </c>
      <c r="AQ28" s="13"/>
    </row>
    <row r="29" spans="1:43" x14ac:dyDescent="0.25">
      <c r="A29" s="1" t="s">
        <v>27</v>
      </c>
      <c r="B29" s="1">
        <v>1</v>
      </c>
      <c r="C29" s="11"/>
      <c r="D29" s="11">
        <v>1</v>
      </c>
      <c r="E29" s="11"/>
      <c r="F29" s="11"/>
      <c r="G29" s="11"/>
      <c r="H29" s="11">
        <f t="shared" si="3"/>
        <v>1</v>
      </c>
      <c r="I29" s="31">
        <f t="shared" si="4"/>
        <v>0</v>
      </c>
      <c r="J29" s="31">
        <f t="shared" si="5"/>
        <v>1</v>
      </c>
      <c r="K29" s="31">
        <f t="shared" si="6"/>
        <v>0</v>
      </c>
      <c r="L29" s="31">
        <f t="shared" si="7"/>
        <v>0</v>
      </c>
      <c r="M29" s="31">
        <f t="shared" si="8"/>
        <v>0</v>
      </c>
      <c r="N29" s="12">
        <v>15</v>
      </c>
      <c r="O29" s="13">
        <v>3.5</v>
      </c>
      <c r="P29" s="13">
        <v>2.5</v>
      </c>
      <c r="Q29" s="13">
        <v>15</v>
      </c>
      <c r="R29" s="19">
        <v>0.8</v>
      </c>
      <c r="S29" s="13">
        <v>15</v>
      </c>
      <c r="T29" s="68">
        <f t="shared" si="18"/>
        <v>3.5</v>
      </c>
      <c r="U29" s="69">
        <f t="shared" si="9"/>
        <v>0.2857142857142857</v>
      </c>
      <c r="V29" s="70">
        <f t="shared" si="10"/>
        <v>0</v>
      </c>
      <c r="W29" s="68">
        <f t="shared" si="1"/>
        <v>3.5</v>
      </c>
      <c r="X29" s="69">
        <f t="shared" si="11"/>
        <v>0.2857142857142857</v>
      </c>
      <c r="Y29" s="69">
        <f t="shared" si="2"/>
        <v>0</v>
      </c>
      <c r="Z29" s="76">
        <f t="shared" si="12"/>
        <v>0.2857142857142857</v>
      </c>
      <c r="AA29" s="11"/>
      <c r="AB29" s="11"/>
      <c r="AC29" s="11"/>
      <c r="AD29" s="11"/>
      <c r="AE29" s="1">
        <v>1.85</v>
      </c>
      <c r="AF29" s="1">
        <v>0</v>
      </c>
      <c r="AG29" s="1">
        <v>1.04</v>
      </c>
      <c r="AH29" s="1">
        <v>1.05</v>
      </c>
      <c r="AI29" s="1">
        <v>1.0900000000000001</v>
      </c>
      <c r="AJ29" s="13">
        <f t="shared" si="13"/>
        <v>0.52857142857142858</v>
      </c>
      <c r="AK29" s="1">
        <f t="shared" si="19"/>
        <v>0</v>
      </c>
      <c r="AL29" s="1">
        <f t="shared" si="14"/>
        <v>0</v>
      </c>
      <c r="AM29" s="1">
        <f t="shared" si="15"/>
        <v>0</v>
      </c>
      <c r="AN29" s="1">
        <f t="shared" si="16"/>
        <v>0</v>
      </c>
      <c r="AO29" s="85">
        <f t="shared" si="17"/>
        <v>0.52857142857142858</v>
      </c>
      <c r="AQ29" s="13"/>
    </row>
    <row r="30" spans="1:43" x14ac:dyDescent="0.25">
      <c r="A30" s="1" t="s">
        <v>26</v>
      </c>
      <c r="B30" s="1">
        <v>1</v>
      </c>
      <c r="C30" s="11"/>
      <c r="D30" s="11">
        <v>1</v>
      </c>
      <c r="E30" s="11"/>
      <c r="F30" s="11"/>
      <c r="G30" s="11"/>
      <c r="H30" s="11">
        <f t="shared" si="3"/>
        <v>1</v>
      </c>
      <c r="I30" s="31">
        <f t="shared" si="4"/>
        <v>0</v>
      </c>
      <c r="J30" s="31">
        <f t="shared" si="5"/>
        <v>1</v>
      </c>
      <c r="K30" s="31">
        <f t="shared" si="6"/>
        <v>0</v>
      </c>
      <c r="L30" s="31">
        <f t="shared" si="7"/>
        <v>0</v>
      </c>
      <c r="M30" s="31">
        <f t="shared" si="8"/>
        <v>0</v>
      </c>
      <c r="N30" s="12">
        <v>15</v>
      </c>
      <c r="O30" s="13">
        <v>3.5</v>
      </c>
      <c r="P30" s="13">
        <v>2.5</v>
      </c>
      <c r="Q30" s="13">
        <v>15</v>
      </c>
      <c r="R30" s="19">
        <v>0.8</v>
      </c>
      <c r="S30" s="13">
        <v>15</v>
      </c>
      <c r="T30" s="68">
        <f t="shared" si="18"/>
        <v>3.5</v>
      </c>
      <c r="U30" s="69">
        <f t="shared" si="9"/>
        <v>0.2857142857142857</v>
      </c>
      <c r="V30" s="70">
        <f t="shared" si="10"/>
        <v>0</v>
      </c>
      <c r="W30" s="68">
        <f t="shared" si="1"/>
        <v>3.5</v>
      </c>
      <c r="X30" s="69">
        <f t="shared" si="11"/>
        <v>0.2857142857142857</v>
      </c>
      <c r="Y30" s="69">
        <f t="shared" si="2"/>
        <v>0</v>
      </c>
      <c r="Z30" s="76">
        <f t="shared" si="12"/>
        <v>0.2857142857142857</v>
      </c>
      <c r="AA30" s="11"/>
      <c r="AB30" s="11"/>
      <c r="AC30" s="11"/>
      <c r="AD30" s="11"/>
      <c r="AE30" s="1">
        <v>1.85</v>
      </c>
      <c r="AF30" s="1">
        <v>0</v>
      </c>
      <c r="AG30" s="1">
        <v>1.04</v>
      </c>
      <c r="AH30" s="1">
        <v>1.05</v>
      </c>
      <c r="AI30" s="1">
        <v>1.0900000000000001</v>
      </c>
      <c r="AJ30" s="13">
        <f t="shared" si="13"/>
        <v>0.52857142857142858</v>
      </c>
      <c r="AK30" s="1">
        <f t="shared" si="19"/>
        <v>0</v>
      </c>
      <c r="AL30" s="1">
        <f t="shared" si="14"/>
        <v>0</v>
      </c>
      <c r="AM30" s="1">
        <f t="shared" si="15"/>
        <v>0</v>
      </c>
      <c r="AN30" s="1">
        <f t="shared" si="16"/>
        <v>0</v>
      </c>
      <c r="AO30" s="85">
        <f t="shared" si="17"/>
        <v>0.52857142857142858</v>
      </c>
      <c r="AQ30" s="13"/>
    </row>
    <row r="31" spans="1:43" x14ac:dyDescent="0.25">
      <c r="A31" s="1" t="s">
        <v>28</v>
      </c>
      <c r="B31" s="1">
        <v>8</v>
      </c>
      <c r="C31" s="11"/>
      <c r="D31" s="11">
        <v>1</v>
      </c>
      <c r="E31" s="11"/>
      <c r="F31" s="11"/>
      <c r="G31" s="11"/>
      <c r="H31" s="11">
        <f t="shared" si="3"/>
        <v>1</v>
      </c>
      <c r="I31" s="31">
        <f t="shared" si="4"/>
        <v>0</v>
      </c>
      <c r="J31" s="31">
        <f t="shared" si="5"/>
        <v>8</v>
      </c>
      <c r="K31" s="31">
        <f t="shared" si="6"/>
        <v>0</v>
      </c>
      <c r="L31" s="31">
        <f t="shared" si="7"/>
        <v>0</v>
      </c>
      <c r="M31" s="31">
        <f t="shared" si="8"/>
        <v>0</v>
      </c>
      <c r="N31" s="12">
        <v>15</v>
      </c>
      <c r="O31" s="13">
        <v>3.5</v>
      </c>
      <c r="P31" s="13">
        <v>2.5</v>
      </c>
      <c r="Q31" s="13">
        <v>15</v>
      </c>
      <c r="R31" s="19">
        <v>0.8</v>
      </c>
      <c r="S31" s="13">
        <v>15</v>
      </c>
      <c r="T31" s="68">
        <f t="shared" si="18"/>
        <v>3.5</v>
      </c>
      <c r="U31" s="69">
        <f t="shared" si="9"/>
        <v>2.2857142857142856</v>
      </c>
      <c r="V31" s="70">
        <f t="shared" si="10"/>
        <v>0</v>
      </c>
      <c r="W31" s="68">
        <f t="shared" si="1"/>
        <v>3.5</v>
      </c>
      <c r="X31" s="69">
        <f t="shared" si="11"/>
        <v>2.2857142857142856</v>
      </c>
      <c r="Y31" s="69">
        <f t="shared" si="2"/>
        <v>0</v>
      </c>
      <c r="Z31" s="76">
        <f t="shared" si="12"/>
        <v>2.2857142857142856</v>
      </c>
      <c r="AA31" s="11"/>
      <c r="AB31" s="11"/>
      <c r="AC31" s="11"/>
      <c r="AD31" s="11"/>
      <c r="AE31" s="1">
        <v>1.85</v>
      </c>
      <c r="AF31" s="1">
        <v>0</v>
      </c>
      <c r="AG31" s="1">
        <v>1.04</v>
      </c>
      <c r="AH31" s="1">
        <v>1.05</v>
      </c>
      <c r="AI31" s="1">
        <v>1.0900000000000001</v>
      </c>
      <c r="AJ31" s="13">
        <f t="shared" si="13"/>
        <v>4.2285714285714286</v>
      </c>
      <c r="AK31" s="1">
        <f t="shared" si="19"/>
        <v>0</v>
      </c>
      <c r="AL31" s="1">
        <f t="shared" si="14"/>
        <v>0</v>
      </c>
      <c r="AM31" s="1">
        <f t="shared" si="15"/>
        <v>0</v>
      </c>
      <c r="AN31" s="1">
        <f t="shared" si="16"/>
        <v>0</v>
      </c>
      <c r="AO31" s="85">
        <f t="shared" si="17"/>
        <v>0.52857142857142858</v>
      </c>
      <c r="AQ31" s="13"/>
    </row>
    <row r="32" spans="1:43" x14ac:dyDescent="0.25">
      <c r="A32" s="1" t="s">
        <v>30</v>
      </c>
      <c r="B32" s="1">
        <v>1</v>
      </c>
      <c r="C32" s="11"/>
      <c r="D32" s="11">
        <v>1</v>
      </c>
      <c r="E32" s="11"/>
      <c r="F32" s="11"/>
      <c r="G32" s="11"/>
      <c r="H32" s="11">
        <f t="shared" si="3"/>
        <v>1</v>
      </c>
      <c r="I32" s="31">
        <f t="shared" si="4"/>
        <v>0</v>
      </c>
      <c r="J32" s="31">
        <f t="shared" si="5"/>
        <v>1</v>
      </c>
      <c r="K32" s="31">
        <f t="shared" si="6"/>
        <v>0</v>
      </c>
      <c r="L32" s="31">
        <f t="shared" si="7"/>
        <v>0</v>
      </c>
      <c r="M32" s="31">
        <f t="shared" si="8"/>
        <v>0</v>
      </c>
      <c r="N32" s="12">
        <v>15</v>
      </c>
      <c r="O32" s="13">
        <v>3.5</v>
      </c>
      <c r="P32" s="13">
        <v>2.5</v>
      </c>
      <c r="Q32" s="13">
        <v>15</v>
      </c>
      <c r="R32" s="19">
        <v>0.8</v>
      </c>
      <c r="S32" s="13">
        <v>15</v>
      </c>
      <c r="T32" s="68">
        <f t="shared" si="18"/>
        <v>3.5</v>
      </c>
      <c r="U32" s="69">
        <f t="shared" si="9"/>
        <v>0.2857142857142857</v>
      </c>
      <c r="V32" s="70">
        <f t="shared" si="10"/>
        <v>0</v>
      </c>
      <c r="W32" s="68">
        <f t="shared" si="1"/>
        <v>3.5</v>
      </c>
      <c r="X32" s="69">
        <f t="shared" si="11"/>
        <v>0.2857142857142857</v>
      </c>
      <c r="Y32" s="69">
        <f t="shared" si="2"/>
        <v>0</v>
      </c>
      <c r="Z32" s="76">
        <f t="shared" si="12"/>
        <v>0.2857142857142857</v>
      </c>
      <c r="AA32" s="11"/>
      <c r="AB32" s="11"/>
      <c r="AC32" s="11"/>
      <c r="AD32" s="11"/>
      <c r="AE32" s="1">
        <v>1.85</v>
      </c>
      <c r="AF32" s="1">
        <v>0</v>
      </c>
      <c r="AG32" s="1">
        <v>1.04</v>
      </c>
      <c r="AH32" s="1">
        <v>1.05</v>
      </c>
      <c r="AI32" s="1">
        <v>1.0900000000000001</v>
      </c>
      <c r="AJ32" s="13">
        <f t="shared" si="13"/>
        <v>0.52857142857142858</v>
      </c>
      <c r="AK32" s="1">
        <f t="shared" si="19"/>
        <v>0</v>
      </c>
      <c r="AL32" s="1">
        <f t="shared" si="14"/>
        <v>0</v>
      </c>
      <c r="AM32" s="1">
        <f t="shared" si="15"/>
        <v>0</v>
      </c>
      <c r="AN32" s="1">
        <f t="shared" si="16"/>
        <v>0</v>
      </c>
      <c r="AO32" s="85">
        <f t="shared" si="17"/>
        <v>0.52857142857142858</v>
      </c>
      <c r="AQ32" s="13"/>
    </row>
    <row r="33" spans="1:46" ht="15.75" thickBot="1" x14ac:dyDescent="0.3">
      <c r="A33" s="10" t="s">
        <v>29</v>
      </c>
      <c r="B33" s="10">
        <v>1</v>
      </c>
      <c r="C33" s="14"/>
      <c r="D33" s="14">
        <v>1</v>
      </c>
      <c r="E33" s="14"/>
      <c r="F33" s="14"/>
      <c r="G33" s="14"/>
      <c r="H33" s="14">
        <f t="shared" si="3"/>
        <v>1</v>
      </c>
      <c r="I33" s="32">
        <f t="shared" si="4"/>
        <v>0</v>
      </c>
      <c r="J33" s="32">
        <f t="shared" si="5"/>
        <v>1</v>
      </c>
      <c r="K33" s="32">
        <f t="shared" si="6"/>
        <v>0</v>
      </c>
      <c r="L33" s="32">
        <f t="shared" si="7"/>
        <v>0</v>
      </c>
      <c r="M33" s="32">
        <f t="shared" si="8"/>
        <v>0</v>
      </c>
      <c r="N33" s="15">
        <v>15</v>
      </c>
      <c r="O33" s="16">
        <v>3.5</v>
      </c>
      <c r="P33" s="16">
        <v>2.5</v>
      </c>
      <c r="Q33" s="16">
        <v>15</v>
      </c>
      <c r="R33" s="20">
        <v>0.8</v>
      </c>
      <c r="S33" s="16">
        <v>15</v>
      </c>
      <c r="T33" s="71">
        <f t="shared" si="18"/>
        <v>3.5</v>
      </c>
      <c r="U33" s="16">
        <f t="shared" si="9"/>
        <v>0.2857142857142857</v>
      </c>
      <c r="V33" s="72">
        <f t="shared" si="10"/>
        <v>0</v>
      </c>
      <c r="W33" s="71">
        <f t="shared" si="1"/>
        <v>3.5</v>
      </c>
      <c r="X33" s="16">
        <f t="shared" si="11"/>
        <v>0.2857142857142857</v>
      </c>
      <c r="Y33" s="16">
        <f t="shared" si="2"/>
        <v>0</v>
      </c>
      <c r="Z33" s="79">
        <f t="shared" si="12"/>
        <v>0.2857142857142857</v>
      </c>
      <c r="AA33" s="14"/>
      <c r="AB33" s="14"/>
      <c r="AC33" s="14"/>
      <c r="AD33" s="14"/>
      <c r="AE33" s="10">
        <v>1.85</v>
      </c>
      <c r="AF33" s="10">
        <v>0</v>
      </c>
      <c r="AG33" s="10">
        <v>1.04</v>
      </c>
      <c r="AH33" s="10">
        <v>1.05</v>
      </c>
      <c r="AI33" s="10">
        <v>1.0900000000000001</v>
      </c>
      <c r="AJ33" s="16">
        <f t="shared" si="13"/>
        <v>0.52857142857142858</v>
      </c>
      <c r="AK33" s="10">
        <f t="shared" si="19"/>
        <v>0</v>
      </c>
      <c r="AL33" s="10">
        <f t="shared" si="14"/>
        <v>0</v>
      </c>
      <c r="AM33" s="10">
        <f t="shared" si="15"/>
        <v>0</v>
      </c>
      <c r="AN33" s="10">
        <f t="shared" si="16"/>
        <v>0</v>
      </c>
      <c r="AO33" s="86">
        <f t="shared" si="17"/>
        <v>0.52857142857142858</v>
      </c>
      <c r="AQ33" s="13"/>
    </row>
    <row r="34" spans="1:46" ht="30.75" thickTop="1" x14ac:dyDescent="0.25">
      <c r="A34" s="1" t="s">
        <v>42</v>
      </c>
      <c r="B34" s="1">
        <f>SUM(B5:B33)</f>
        <v>822</v>
      </c>
      <c r="C34" s="11"/>
      <c r="D34" s="11"/>
      <c r="E34" s="11"/>
      <c r="F34" s="11"/>
      <c r="G34" s="11"/>
      <c r="H34" s="11"/>
      <c r="I34" s="31">
        <f>SUM(I5:I33)</f>
        <v>211.03000000000003</v>
      </c>
      <c r="J34" s="31">
        <f t="shared" ref="J34:M34" si="20">SUM(J5:J33)</f>
        <v>172.08</v>
      </c>
      <c r="K34" s="31">
        <f t="shared" si="20"/>
        <v>229.51000000000002</v>
      </c>
      <c r="L34" s="31">
        <f t="shared" si="20"/>
        <v>131.88</v>
      </c>
      <c r="M34" s="31">
        <f t="shared" si="20"/>
        <v>77.699999999999989</v>
      </c>
      <c r="N34" s="13"/>
      <c r="O34" s="13"/>
      <c r="P34" s="13"/>
      <c r="Q34" s="13"/>
      <c r="R34" s="13"/>
      <c r="S34" s="13"/>
      <c r="T34" s="1" t="s">
        <v>48</v>
      </c>
      <c r="U34" s="13">
        <f>SUM(U5:U33)</f>
        <v>237.77422895250194</v>
      </c>
      <c r="V34" s="13"/>
      <c r="W34" s="1" t="s">
        <v>48</v>
      </c>
      <c r="X34" s="13">
        <f>SUM(X5:X33)</f>
        <v>142.40862084439379</v>
      </c>
      <c r="Y34" s="13"/>
      <c r="Z34" s="13">
        <f>SUM(Z5:Z33)</f>
        <v>137.22862084439379</v>
      </c>
      <c r="AI34" s="21" t="s">
        <v>62</v>
      </c>
      <c r="AJ34" s="13">
        <f>SUM(AJ5:AJ33)</f>
        <v>253.87294856212867</v>
      </c>
      <c r="AK34" s="1">
        <f t="shared" ref="AK34:AN34" si="21">SUM(AK5:AK33)</f>
        <v>0</v>
      </c>
      <c r="AL34" s="1">
        <f t="shared" si="21"/>
        <v>41.859999999999992</v>
      </c>
      <c r="AM34" s="1">
        <f t="shared" si="21"/>
        <v>0</v>
      </c>
      <c r="AN34" s="1">
        <f t="shared" si="21"/>
        <v>0</v>
      </c>
      <c r="AO34" s="87">
        <f>SUM(AJ34:AN34)/B34</f>
        <v>0.35977244350623927</v>
      </c>
      <c r="AP34" s="34" t="s">
        <v>64</v>
      </c>
    </row>
    <row r="35" spans="1:46" x14ac:dyDescent="0.25">
      <c r="I35" s="11">
        <f>I34/$B34</f>
        <v>0.25672749391727495</v>
      </c>
      <c r="J35" s="11">
        <f t="shared" ref="J35:M35" si="22">J34/$B34</f>
        <v>0.20934306569343067</v>
      </c>
      <c r="K35" s="11">
        <f t="shared" si="22"/>
        <v>0.27920924574209249</v>
      </c>
      <c r="L35" s="11">
        <f t="shared" si="22"/>
        <v>0.16043795620437956</v>
      </c>
      <c r="M35" s="11">
        <f t="shared" si="22"/>
        <v>9.4525547445255459E-2</v>
      </c>
      <c r="T35" s="1" t="s">
        <v>49</v>
      </c>
      <c r="U35" s="17">
        <f>B34/U34</f>
        <v>3.4570609423118084</v>
      </c>
      <c r="V35" s="17"/>
      <c r="W35" s="1" t="s">
        <v>49</v>
      </c>
      <c r="X35" s="17">
        <f>B34/X34</f>
        <v>5.7721224679099876</v>
      </c>
      <c r="Y35" s="17"/>
      <c r="Z35" s="54">
        <f>B34/Z34</f>
        <v>5.9900040891038451</v>
      </c>
      <c r="AQ35" s="13"/>
      <c r="AR35" s="13"/>
      <c r="AS35" s="13"/>
      <c r="AT35" s="13"/>
    </row>
    <row r="36" spans="1:46" s="18" customFormat="1" ht="30" x14ac:dyDescent="0.25">
      <c r="I36" s="3" t="s">
        <v>2</v>
      </c>
      <c r="J36" s="4" t="s">
        <v>53</v>
      </c>
      <c r="K36" s="5" t="s">
        <v>51</v>
      </c>
      <c r="L36" s="6" t="s">
        <v>52</v>
      </c>
      <c r="M36" s="2" t="s">
        <v>50</v>
      </c>
      <c r="T36" s="80"/>
      <c r="U36" s="81" t="s">
        <v>101</v>
      </c>
      <c r="V36" s="80"/>
      <c r="W36" s="80"/>
      <c r="X36" s="81" t="s">
        <v>86</v>
      </c>
      <c r="Y36" s="80"/>
      <c r="Z36" s="82" t="s">
        <v>87</v>
      </c>
    </row>
    <row r="37" spans="1:46" x14ac:dyDescent="0.25">
      <c r="A37" s="18" t="s">
        <v>111</v>
      </c>
      <c r="K37" s="33"/>
      <c r="L37" s="33"/>
    </row>
    <row r="38" spans="1:46" x14ac:dyDescent="0.25">
      <c r="A38" s="18" t="s">
        <v>65</v>
      </c>
    </row>
    <row r="40" spans="1:46" ht="15.75" thickBot="1" x14ac:dyDescent="0.3">
      <c r="A40" s="22" t="s">
        <v>85</v>
      </c>
    </row>
    <row r="41" spans="1:46" ht="30.75" thickTop="1" x14ac:dyDescent="0.25">
      <c r="A41" s="18"/>
      <c r="B41" s="18"/>
      <c r="C41" s="22" t="s">
        <v>3</v>
      </c>
      <c r="D41" s="18"/>
      <c r="E41" s="18"/>
      <c r="F41" s="18"/>
      <c r="G41" s="18"/>
      <c r="H41" s="18"/>
      <c r="I41" s="22" t="s">
        <v>3</v>
      </c>
      <c r="J41" s="18"/>
      <c r="K41" s="18"/>
      <c r="L41" s="18"/>
      <c r="M41" s="18"/>
      <c r="N41" s="22" t="s">
        <v>63</v>
      </c>
      <c r="O41" s="18"/>
      <c r="P41" s="18"/>
      <c r="Q41" s="18"/>
      <c r="R41" s="18"/>
      <c r="S41" s="18"/>
      <c r="T41" s="61" t="s">
        <v>43</v>
      </c>
      <c r="U41" s="62"/>
      <c r="V41" s="63"/>
      <c r="W41" s="61" t="s">
        <v>44</v>
      </c>
      <c r="X41" s="62"/>
      <c r="Y41" s="62"/>
      <c r="Z41" s="63"/>
      <c r="AA41" s="18" t="s">
        <v>34</v>
      </c>
      <c r="AB41" s="18"/>
      <c r="AC41" s="18"/>
      <c r="AD41" s="18"/>
      <c r="AE41" s="18" t="s">
        <v>40</v>
      </c>
      <c r="AF41" s="18"/>
      <c r="AG41" s="18"/>
      <c r="AH41" s="18"/>
      <c r="AI41" s="18"/>
      <c r="AJ41" s="7" t="s">
        <v>100</v>
      </c>
      <c r="AK41" s="18"/>
      <c r="AL41" s="18"/>
      <c r="AM41" s="18"/>
      <c r="AN41" s="18"/>
      <c r="AO41" s="18"/>
      <c r="AP41" s="18"/>
    </row>
    <row r="42" spans="1:46" ht="45" x14ac:dyDescent="0.25">
      <c r="A42" s="2" t="s">
        <v>0</v>
      </c>
      <c r="B42" s="2" t="s">
        <v>1</v>
      </c>
      <c r="C42" s="3" t="s">
        <v>2</v>
      </c>
      <c r="D42" s="4" t="s">
        <v>53</v>
      </c>
      <c r="E42" s="5" t="s">
        <v>51</v>
      </c>
      <c r="F42" s="6" t="s">
        <v>52</v>
      </c>
      <c r="G42" s="2" t="s">
        <v>50</v>
      </c>
      <c r="H42" s="2" t="s">
        <v>42</v>
      </c>
      <c r="I42" s="3" t="s">
        <v>2</v>
      </c>
      <c r="J42" s="4" t="s">
        <v>53</v>
      </c>
      <c r="K42" s="5" t="s">
        <v>51</v>
      </c>
      <c r="L42" s="6" t="s">
        <v>52</v>
      </c>
      <c r="M42" s="2" t="s">
        <v>50</v>
      </c>
      <c r="N42" s="3" t="s">
        <v>2</v>
      </c>
      <c r="O42" s="4" t="s">
        <v>53</v>
      </c>
      <c r="P42" s="5" t="s">
        <v>51</v>
      </c>
      <c r="Q42" s="6" t="s">
        <v>52</v>
      </c>
      <c r="R42" s="2" t="s">
        <v>54</v>
      </c>
      <c r="S42" s="2" t="s">
        <v>55</v>
      </c>
      <c r="T42" s="64" t="s">
        <v>46</v>
      </c>
      <c r="U42" s="2" t="s">
        <v>47</v>
      </c>
      <c r="V42" s="65" t="s">
        <v>57</v>
      </c>
      <c r="W42" s="64" t="s">
        <v>46</v>
      </c>
      <c r="X42" s="2" t="s">
        <v>47</v>
      </c>
      <c r="Y42" s="2" t="s">
        <v>57</v>
      </c>
      <c r="Z42" s="65" t="s">
        <v>58</v>
      </c>
      <c r="AA42" s="7" t="s">
        <v>56</v>
      </c>
      <c r="AB42" s="7" t="s">
        <v>35</v>
      </c>
      <c r="AC42" s="7" t="s">
        <v>37</v>
      </c>
      <c r="AD42" s="7" t="s">
        <v>38</v>
      </c>
      <c r="AE42" s="7" t="s">
        <v>41</v>
      </c>
      <c r="AF42" s="7" t="s">
        <v>36</v>
      </c>
      <c r="AG42" s="7" t="s">
        <v>35</v>
      </c>
      <c r="AH42" s="7" t="s">
        <v>37</v>
      </c>
      <c r="AI42" s="7" t="s">
        <v>38</v>
      </c>
      <c r="AJ42" s="30" t="s">
        <v>41</v>
      </c>
      <c r="AK42" s="30" t="s">
        <v>36</v>
      </c>
      <c r="AL42" s="30" t="s">
        <v>35</v>
      </c>
      <c r="AM42" s="30" t="s">
        <v>37</v>
      </c>
      <c r="AN42" s="30" t="s">
        <v>38</v>
      </c>
      <c r="AO42" s="83" t="s">
        <v>61</v>
      </c>
    </row>
    <row r="43" spans="1:46" ht="30.75" thickBot="1" x14ac:dyDescent="0.3">
      <c r="A43" s="8"/>
      <c r="B43" s="8" t="s">
        <v>31</v>
      </c>
      <c r="C43" s="29" t="s">
        <v>32</v>
      </c>
      <c r="D43" s="29" t="s">
        <v>32</v>
      </c>
      <c r="E43" s="29" t="s">
        <v>32</v>
      </c>
      <c r="F43" s="29" t="s">
        <v>32</v>
      </c>
      <c r="G43" s="29" t="s">
        <v>32</v>
      </c>
      <c r="H43" s="29" t="s">
        <v>32</v>
      </c>
      <c r="I43" s="29" t="s">
        <v>31</v>
      </c>
      <c r="J43" s="29" t="s">
        <v>31</v>
      </c>
      <c r="K43" s="29" t="s">
        <v>31</v>
      </c>
      <c r="L43" s="29" t="s">
        <v>31</v>
      </c>
      <c r="M43" s="29" t="s">
        <v>31</v>
      </c>
      <c r="N43" s="28" t="s">
        <v>33</v>
      </c>
      <c r="O43" s="28" t="s">
        <v>33</v>
      </c>
      <c r="P43" s="28" t="s">
        <v>33</v>
      </c>
      <c r="Q43" s="28" t="s">
        <v>33</v>
      </c>
      <c r="R43" s="28" t="s">
        <v>33</v>
      </c>
      <c r="S43" s="28" t="s">
        <v>33</v>
      </c>
      <c r="T43" s="66" t="s">
        <v>33</v>
      </c>
      <c r="U43" s="9" t="s">
        <v>31</v>
      </c>
      <c r="V43" s="67" t="s">
        <v>31</v>
      </c>
      <c r="W43" s="73" t="s">
        <v>33</v>
      </c>
      <c r="X43" s="9" t="s">
        <v>31</v>
      </c>
      <c r="Y43" s="9" t="s">
        <v>31</v>
      </c>
      <c r="Z43" s="74" t="s">
        <v>59</v>
      </c>
      <c r="AA43" s="27" t="s">
        <v>32</v>
      </c>
      <c r="AB43" s="27" t="s">
        <v>32</v>
      </c>
      <c r="AC43" s="27" t="s">
        <v>32</v>
      </c>
      <c r="AD43" s="27" t="s">
        <v>32</v>
      </c>
      <c r="AE43" s="26" t="s">
        <v>39</v>
      </c>
      <c r="AF43" s="26" t="s">
        <v>39</v>
      </c>
      <c r="AG43" s="26" t="s">
        <v>39</v>
      </c>
      <c r="AH43" s="26" t="s">
        <v>39</v>
      </c>
      <c r="AI43" s="26" t="s">
        <v>39</v>
      </c>
      <c r="AJ43" s="25" t="s">
        <v>60</v>
      </c>
      <c r="AK43" s="25" t="s">
        <v>60</v>
      </c>
      <c r="AL43" s="25" t="s">
        <v>60</v>
      </c>
      <c r="AM43" s="25" t="s">
        <v>60</v>
      </c>
      <c r="AN43" s="25" t="s">
        <v>60</v>
      </c>
      <c r="AO43" s="84" t="s">
        <v>39</v>
      </c>
    </row>
    <row r="44" spans="1:46" ht="30.75" thickTop="1" x14ac:dyDescent="0.25">
      <c r="A44" s="1" t="s">
        <v>82</v>
      </c>
      <c r="B44" s="1">
        <v>822</v>
      </c>
      <c r="C44" s="11">
        <v>0.26</v>
      </c>
      <c r="D44" s="11">
        <v>0.21</v>
      </c>
      <c r="E44" s="11">
        <v>0.28000000000000003</v>
      </c>
      <c r="F44" s="11">
        <v>0.16</v>
      </c>
      <c r="G44" s="11">
        <v>0.09</v>
      </c>
      <c r="H44" s="11">
        <f>SUM(C44:G44)</f>
        <v>1</v>
      </c>
      <c r="I44" s="31">
        <f>$B44*C44</f>
        <v>213.72</v>
      </c>
      <c r="J44" s="31">
        <f t="shared" ref="J44" si="23">$B44*D44</f>
        <v>172.62</v>
      </c>
      <c r="K44" s="31">
        <f t="shared" ref="K44" si="24">$B44*E44</f>
        <v>230.16000000000003</v>
      </c>
      <c r="L44" s="31">
        <f t="shared" ref="L44" si="25">$B44*F44</f>
        <v>131.52000000000001</v>
      </c>
      <c r="M44" s="31">
        <f t="shared" ref="M44" si="26">$B44*G44</f>
        <v>73.98</v>
      </c>
      <c r="N44" s="12">
        <v>17</v>
      </c>
      <c r="O44" s="60">
        <v>3.8</v>
      </c>
      <c r="P44" s="60">
        <v>6</v>
      </c>
      <c r="Q44" s="13">
        <v>15</v>
      </c>
      <c r="R44" s="13">
        <v>0.8</v>
      </c>
      <c r="S44" s="13">
        <v>15</v>
      </c>
      <c r="T44" s="68">
        <f>B44/(C44/N44*B44+D44/O44*B44+E44/P44*B44+F44/Q44*B44+G44/R44*B44)</f>
        <v>4.1598962816365699</v>
      </c>
      <c r="U44" s="69">
        <f>B44/T44</f>
        <v>197.601080495356</v>
      </c>
      <c r="V44" s="70">
        <f>B44*G44/R44</f>
        <v>92.474999999999994</v>
      </c>
      <c r="W44" s="68">
        <f t="shared" ref="W44" si="27">B44/(C44/N44*B44+D44/O44*B44+E44/P44*B44+F44/Q44*B44+G44/S44*B44)</f>
        <v>7.4687837212887311</v>
      </c>
      <c r="X44" s="69">
        <f t="shared" ref="X44" si="28">B44/W44</f>
        <v>110.05808049535604</v>
      </c>
      <c r="Y44" s="69">
        <f t="shared" ref="Y44" si="29">B44*G44/R44</f>
        <v>92.474999999999994</v>
      </c>
      <c r="Z44" s="76">
        <f>U44-Y44</f>
        <v>105.12608049535601</v>
      </c>
      <c r="AA44" s="11"/>
      <c r="AB44" s="11">
        <v>0.42</v>
      </c>
      <c r="AC44" s="11"/>
      <c r="AD44" s="11"/>
      <c r="AE44" s="1">
        <v>1.85</v>
      </c>
      <c r="AF44" s="1">
        <v>0</v>
      </c>
      <c r="AG44" s="1">
        <v>1.04</v>
      </c>
      <c r="AH44" s="1">
        <v>1.05</v>
      </c>
      <c r="AI44" s="1">
        <v>1.0900000000000001</v>
      </c>
      <c r="AJ44" s="13">
        <f>Z44*AE44</f>
        <v>194.48324891640863</v>
      </c>
      <c r="AK44" s="1">
        <f>Y44*AF44*AA44</f>
        <v>0</v>
      </c>
      <c r="AL44" s="1">
        <f>Y44*AG44*AB44</f>
        <v>40.393079999999998</v>
      </c>
      <c r="AM44" s="1">
        <f>Y44*AH44*AC44</f>
        <v>0</v>
      </c>
      <c r="AN44" s="1">
        <f>Y44*AI44*AD44</f>
        <v>0</v>
      </c>
      <c r="AO44" s="85">
        <f>SUM(AJ44:AN44)/B44</f>
        <v>0.28573762641898859</v>
      </c>
    </row>
    <row r="45" spans="1:46" ht="30.75" thickBot="1" x14ac:dyDescent="0.3">
      <c r="A45" s="1" t="s">
        <v>83</v>
      </c>
      <c r="B45" s="1">
        <v>822</v>
      </c>
      <c r="C45" s="11">
        <v>0.26</v>
      </c>
      <c r="D45" s="11">
        <v>0.21</v>
      </c>
      <c r="E45" s="11">
        <v>0.28000000000000003</v>
      </c>
      <c r="F45" s="11">
        <v>0.16</v>
      </c>
      <c r="G45" s="11">
        <v>0.09</v>
      </c>
      <c r="H45" s="11">
        <f>SUM(C45:G45)</f>
        <v>1</v>
      </c>
      <c r="I45" s="31">
        <f>$B45*C45</f>
        <v>213.72</v>
      </c>
      <c r="J45" s="31">
        <f t="shared" ref="J45" si="30">$B45*D45</f>
        <v>172.62</v>
      </c>
      <c r="K45" s="31">
        <f t="shared" ref="K45" si="31">$B45*E45</f>
        <v>230.16000000000003</v>
      </c>
      <c r="L45" s="31">
        <f t="shared" ref="L45" si="32">$B45*F45</f>
        <v>131.52000000000001</v>
      </c>
      <c r="M45" s="31">
        <f t="shared" ref="M45" si="33">$B45*G45</f>
        <v>73.98</v>
      </c>
      <c r="N45" s="12">
        <v>17</v>
      </c>
      <c r="O45" s="60">
        <v>3.8</v>
      </c>
      <c r="P45" s="60">
        <v>3.27</v>
      </c>
      <c r="Q45" s="13">
        <v>15</v>
      </c>
      <c r="R45" s="13">
        <v>0.8</v>
      </c>
      <c r="S45" s="13">
        <v>15</v>
      </c>
      <c r="T45" s="71">
        <f>B45/(C45/N45*B45+D45/O45*B45+E45/P45*B45+F45/Q45*B45+G45/R45*B45)</f>
        <v>3.5797277416088726</v>
      </c>
      <c r="U45" s="16">
        <f>B45/T45</f>
        <v>229.62640159627347</v>
      </c>
      <c r="V45" s="72">
        <f>B45*G45/R45</f>
        <v>92.474999999999994</v>
      </c>
      <c r="W45" s="71">
        <f t="shared" ref="W45" si="34">B45/(C45/N45*B45+D45/O45*B45+E45/P45*B45+F45/Q45*B45+G45/S45*B45)</f>
        <v>5.785334463878427</v>
      </c>
      <c r="X45" s="16">
        <f t="shared" ref="X45" si="35">B45/W45</f>
        <v>142.08340159627346</v>
      </c>
      <c r="Y45" s="16">
        <f t="shared" ref="Y45" si="36">B45*G45/R45</f>
        <v>92.474999999999994</v>
      </c>
      <c r="Z45" s="79">
        <f>U45-Y45</f>
        <v>137.15140159627347</v>
      </c>
      <c r="AA45" s="11"/>
      <c r="AB45" s="11">
        <v>0.42</v>
      </c>
      <c r="AC45" s="11"/>
      <c r="AD45" s="11"/>
      <c r="AE45" s="1">
        <v>1.85</v>
      </c>
      <c r="AF45" s="1">
        <v>0</v>
      </c>
      <c r="AG45" s="1">
        <v>1.04</v>
      </c>
      <c r="AH45" s="1">
        <v>1.05</v>
      </c>
      <c r="AI45" s="1">
        <v>1.0900000000000001</v>
      </c>
      <c r="AJ45" s="13">
        <f>Z45*AE45</f>
        <v>253.73009295310592</v>
      </c>
      <c r="AK45" s="1">
        <f>Y45*AF45*AA45</f>
        <v>0</v>
      </c>
      <c r="AL45" s="1">
        <f>Y45*AG45*AB45</f>
        <v>40.393079999999998</v>
      </c>
      <c r="AM45" s="1">
        <f>Y45*AH45*AC45</f>
        <v>0</v>
      </c>
      <c r="AN45" s="1">
        <f>Y45*AI45*AD45</f>
        <v>0</v>
      </c>
      <c r="AO45" s="85">
        <f>SUM(AJ45:AN45)/B45</f>
        <v>0.35781407901837708</v>
      </c>
    </row>
    <row r="46" spans="1:46" ht="15.75" thickTop="1" x14ac:dyDescent="0.25">
      <c r="O46" s="18" t="s">
        <v>102</v>
      </c>
      <c r="P46" s="18"/>
    </row>
    <row r="47" spans="1:46" x14ac:dyDescent="0.25">
      <c r="O47" s="18" t="s">
        <v>103</v>
      </c>
      <c r="Y47" s="42" t="s">
        <v>84</v>
      </c>
      <c r="Z47" s="11">
        <f>(Z45-Z44)/Z45</f>
        <v>0.233503418325895</v>
      </c>
    </row>
    <row r="48" spans="1:46" s="18" customFormat="1" x14ac:dyDescent="0.25">
      <c r="A48" s="22" t="s">
        <v>104</v>
      </c>
    </row>
    <row r="49" spans="1:43" s="18" customFormat="1" x14ac:dyDescent="0.25">
      <c r="A49" s="18" t="s">
        <v>90</v>
      </c>
      <c r="B49" s="18">
        <v>132</v>
      </c>
      <c r="C49" s="18" t="s">
        <v>91</v>
      </c>
    </row>
    <row r="50" spans="1:43" s="18" customFormat="1" x14ac:dyDescent="0.25">
      <c r="A50" s="18" t="s">
        <v>92</v>
      </c>
      <c r="B50" s="18">
        <v>2.8</v>
      </c>
      <c r="C50" s="18" t="s">
        <v>105</v>
      </c>
    </row>
    <row r="51" spans="1:43" s="18" customFormat="1" x14ac:dyDescent="0.25">
      <c r="A51" s="18" t="s">
        <v>94</v>
      </c>
      <c r="B51" s="18">
        <v>2.2999999999999998</v>
      </c>
      <c r="C51" s="18" t="s">
        <v>105</v>
      </c>
    </row>
    <row r="52" spans="1:43" s="18" customFormat="1" x14ac:dyDescent="0.25">
      <c r="A52" s="18" t="s">
        <v>93</v>
      </c>
      <c r="B52" s="55">
        <f>B49/B51*B50</f>
        <v>160.69565217391306</v>
      </c>
      <c r="C52" s="18" t="s">
        <v>95</v>
      </c>
    </row>
    <row r="53" spans="1:43" s="18" customFormat="1" x14ac:dyDescent="0.25">
      <c r="A53" s="18" t="s">
        <v>106</v>
      </c>
    </row>
    <row r="54" spans="1:43" s="18" customFormat="1" ht="15.75" thickBot="1" x14ac:dyDescent="0.3">
      <c r="A54" s="18" t="s">
        <v>96</v>
      </c>
      <c r="B54" s="58">
        <f>1.04*B52</f>
        <v>167.12347826086958</v>
      </c>
      <c r="C54" s="18" t="s">
        <v>39</v>
      </c>
    </row>
    <row r="55" spans="1:43" s="18" customFormat="1" ht="30.75" thickTop="1" x14ac:dyDescent="0.25">
      <c r="C55" s="22" t="s">
        <v>3</v>
      </c>
      <c r="I55" s="22" t="s">
        <v>3</v>
      </c>
      <c r="N55" s="22" t="s">
        <v>63</v>
      </c>
      <c r="T55" s="61" t="s">
        <v>43</v>
      </c>
      <c r="U55" s="62"/>
      <c r="V55" s="63"/>
      <c r="W55" s="61" t="s">
        <v>44</v>
      </c>
      <c r="X55" s="62"/>
      <c r="Y55" s="62"/>
      <c r="Z55" s="63"/>
      <c r="AA55" s="18" t="s">
        <v>34</v>
      </c>
      <c r="AE55" s="18" t="s">
        <v>40</v>
      </c>
      <c r="AJ55" s="7" t="s">
        <v>100</v>
      </c>
      <c r="AQ55" s="1"/>
    </row>
    <row r="56" spans="1:43" s="18" customFormat="1" ht="45" x14ac:dyDescent="0.25">
      <c r="A56" s="2" t="s">
        <v>0</v>
      </c>
      <c r="B56" s="2" t="s">
        <v>1</v>
      </c>
      <c r="C56" s="3" t="s">
        <v>2</v>
      </c>
      <c r="D56" s="4" t="s">
        <v>53</v>
      </c>
      <c r="E56" s="5" t="s">
        <v>51</v>
      </c>
      <c r="F56" s="6" t="s">
        <v>52</v>
      </c>
      <c r="G56" s="2" t="s">
        <v>50</v>
      </c>
      <c r="H56" s="2" t="s">
        <v>42</v>
      </c>
      <c r="I56" s="3" t="s">
        <v>2</v>
      </c>
      <c r="J56" s="4" t="s">
        <v>53</v>
      </c>
      <c r="K56" s="5" t="s">
        <v>51</v>
      </c>
      <c r="L56" s="6" t="s">
        <v>52</v>
      </c>
      <c r="M56" s="2" t="s">
        <v>50</v>
      </c>
      <c r="N56" s="3" t="s">
        <v>2</v>
      </c>
      <c r="O56" s="4" t="s">
        <v>53</v>
      </c>
      <c r="P56" s="5" t="s">
        <v>51</v>
      </c>
      <c r="Q56" s="6" t="s">
        <v>52</v>
      </c>
      <c r="R56" s="2" t="s">
        <v>54</v>
      </c>
      <c r="S56" s="2" t="s">
        <v>55</v>
      </c>
      <c r="T56" s="64" t="s">
        <v>46</v>
      </c>
      <c r="U56" s="2" t="s">
        <v>47</v>
      </c>
      <c r="V56" s="65" t="s">
        <v>57</v>
      </c>
      <c r="W56" s="64" t="s">
        <v>46</v>
      </c>
      <c r="X56" s="2" t="s">
        <v>47</v>
      </c>
      <c r="Y56" s="2" t="s">
        <v>57</v>
      </c>
      <c r="Z56" s="65" t="s">
        <v>58</v>
      </c>
      <c r="AA56" s="7" t="s">
        <v>56</v>
      </c>
      <c r="AB56" s="7" t="s">
        <v>35</v>
      </c>
      <c r="AC56" s="7" t="s">
        <v>37</v>
      </c>
      <c r="AD56" s="7" t="s">
        <v>38</v>
      </c>
      <c r="AE56" s="7" t="s">
        <v>41</v>
      </c>
      <c r="AF56" s="7" t="s">
        <v>36</v>
      </c>
      <c r="AG56" s="7" t="s">
        <v>35</v>
      </c>
      <c r="AH56" s="7" t="s">
        <v>37</v>
      </c>
      <c r="AI56" s="7" t="s">
        <v>38</v>
      </c>
      <c r="AJ56" s="30" t="s">
        <v>41</v>
      </c>
      <c r="AK56" s="30" t="s">
        <v>36</v>
      </c>
      <c r="AL56" s="30" t="s">
        <v>35</v>
      </c>
      <c r="AM56" s="30" t="s">
        <v>37</v>
      </c>
      <c r="AN56" s="30" t="s">
        <v>38</v>
      </c>
      <c r="AO56" s="83" t="s">
        <v>61</v>
      </c>
      <c r="AP56" s="1"/>
      <c r="AQ56" s="1"/>
    </row>
    <row r="57" spans="1:43" s="18" customFormat="1" ht="30.75" thickBot="1" x14ac:dyDescent="0.3">
      <c r="A57" s="8"/>
      <c r="B57" s="8" t="s">
        <v>31</v>
      </c>
      <c r="C57" s="29" t="s">
        <v>32</v>
      </c>
      <c r="D57" s="29" t="s">
        <v>32</v>
      </c>
      <c r="E57" s="29" t="s">
        <v>32</v>
      </c>
      <c r="F57" s="29" t="s">
        <v>32</v>
      </c>
      <c r="G57" s="29" t="s">
        <v>32</v>
      </c>
      <c r="H57" s="29" t="s">
        <v>32</v>
      </c>
      <c r="I57" s="29" t="s">
        <v>31</v>
      </c>
      <c r="J57" s="29" t="s">
        <v>31</v>
      </c>
      <c r="K57" s="29" t="s">
        <v>31</v>
      </c>
      <c r="L57" s="29" t="s">
        <v>31</v>
      </c>
      <c r="M57" s="29" t="s">
        <v>31</v>
      </c>
      <c r="N57" s="28" t="s">
        <v>33</v>
      </c>
      <c r="O57" s="28" t="s">
        <v>33</v>
      </c>
      <c r="P57" s="28" t="s">
        <v>33</v>
      </c>
      <c r="Q57" s="28" t="s">
        <v>33</v>
      </c>
      <c r="R57" s="28" t="s">
        <v>33</v>
      </c>
      <c r="S57" s="28" t="s">
        <v>33</v>
      </c>
      <c r="T57" s="66" t="s">
        <v>33</v>
      </c>
      <c r="U57" s="9" t="s">
        <v>31</v>
      </c>
      <c r="V57" s="67" t="s">
        <v>31</v>
      </c>
      <c r="W57" s="73" t="s">
        <v>33</v>
      </c>
      <c r="X57" s="9" t="s">
        <v>31</v>
      </c>
      <c r="Y57" s="9" t="s">
        <v>31</v>
      </c>
      <c r="Z57" s="74" t="s">
        <v>59</v>
      </c>
      <c r="AA57" s="27" t="s">
        <v>32</v>
      </c>
      <c r="AB57" s="27" t="s">
        <v>32</v>
      </c>
      <c r="AC57" s="27" t="s">
        <v>32</v>
      </c>
      <c r="AD57" s="27" t="s">
        <v>32</v>
      </c>
      <c r="AE57" s="26" t="s">
        <v>39</v>
      </c>
      <c r="AF57" s="26" t="s">
        <v>39</v>
      </c>
      <c r="AG57" s="26" t="s">
        <v>39</v>
      </c>
      <c r="AH57" s="26" t="s">
        <v>39</v>
      </c>
      <c r="AI57" s="26" t="s">
        <v>39</v>
      </c>
      <c r="AJ57" s="25" t="s">
        <v>60</v>
      </c>
      <c r="AK57" s="25" t="s">
        <v>60</v>
      </c>
      <c r="AL57" s="25" t="s">
        <v>60</v>
      </c>
      <c r="AM57" s="25" t="s">
        <v>60</v>
      </c>
      <c r="AN57" s="25" t="s">
        <v>60</v>
      </c>
      <c r="AO57" s="84" t="s">
        <v>39</v>
      </c>
      <c r="AP57" s="1"/>
      <c r="AQ57" s="1"/>
    </row>
    <row r="58" spans="1:43" s="18" customFormat="1" ht="31.5" thickTop="1" thickBot="1" x14ac:dyDescent="0.3">
      <c r="A58" s="1" t="s">
        <v>108</v>
      </c>
      <c r="B58" s="1">
        <v>822</v>
      </c>
      <c r="C58" s="11">
        <v>0.26</v>
      </c>
      <c r="D58" s="11">
        <v>0.21</v>
      </c>
      <c r="E58" s="11">
        <v>0.28000000000000003</v>
      </c>
      <c r="F58" s="11">
        <v>0.16</v>
      </c>
      <c r="G58" s="11">
        <v>0.09</v>
      </c>
      <c r="H58" s="11">
        <f>SUM(C58:G58)</f>
        <v>1</v>
      </c>
      <c r="I58" s="31">
        <f>$B58*C58</f>
        <v>213.72</v>
      </c>
      <c r="J58" s="31">
        <f t="shared" ref="J58" si="37">$B58*D58</f>
        <v>172.62</v>
      </c>
      <c r="K58" s="31">
        <f t="shared" ref="K58" si="38">$B58*E58</f>
        <v>230.16000000000003</v>
      </c>
      <c r="L58" s="31">
        <f t="shared" ref="L58" si="39">$B58*F58</f>
        <v>131.52000000000001</v>
      </c>
      <c r="M58" s="31">
        <f t="shared" ref="M58" si="40">$B58*G58</f>
        <v>73.98</v>
      </c>
      <c r="N58" s="12">
        <v>17</v>
      </c>
      <c r="O58" s="60">
        <v>3.8</v>
      </c>
      <c r="P58" s="60">
        <v>3.3</v>
      </c>
      <c r="Q58" s="13">
        <v>15</v>
      </c>
      <c r="R58" s="13">
        <v>0.8</v>
      </c>
      <c r="S58" s="13">
        <v>15</v>
      </c>
      <c r="T58" s="71">
        <f>B58/(C58/N58*B58+D58/O58*B58+E58/P58*B58+F58/Q58*B58+G58/R58*B58)</f>
        <v>3.5897307230466673</v>
      </c>
      <c r="U58" s="16">
        <f>B58/T58</f>
        <v>228.98653504081059</v>
      </c>
      <c r="V58" s="72">
        <f>B58*G58/R58</f>
        <v>92.474999999999994</v>
      </c>
      <c r="W58" s="71">
        <f t="shared" ref="W58" si="41">B58/(C58/N58*B58+D58/O58*B58+E58/P58*B58+F58/Q58*B58+G58/S58*B58)</f>
        <v>5.8115063354633278</v>
      </c>
      <c r="X58" s="16">
        <f t="shared" ref="X58" si="42">B58/W58</f>
        <v>141.44353504081059</v>
      </c>
      <c r="Y58" s="16">
        <f t="shared" ref="Y58" si="43">B58*G58/R58</f>
        <v>92.474999999999994</v>
      </c>
      <c r="Z58" s="79">
        <f>U58-Y58</f>
        <v>136.5115350408106</v>
      </c>
      <c r="AA58" s="11"/>
      <c r="AB58" s="11">
        <v>0.42</v>
      </c>
      <c r="AC58" s="11"/>
      <c r="AD58" s="11"/>
      <c r="AE58" s="1">
        <v>1.85</v>
      </c>
      <c r="AF58" s="1">
        <v>0</v>
      </c>
      <c r="AG58" s="1">
        <v>1.04</v>
      </c>
      <c r="AH58" s="1">
        <v>1.05</v>
      </c>
      <c r="AI58" s="1">
        <v>1.0900000000000001</v>
      </c>
      <c r="AJ58" s="13">
        <f>Z58*AE58</f>
        <v>252.54633982549962</v>
      </c>
      <c r="AK58" s="1">
        <f>Y58*AF58*AA58</f>
        <v>0</v>
      </c>
      <c r="AL58" s="1">
        <f>Y58*AG58*AB58</f>
        <v>40.393079999999998</v>
      </c>
      <c r="AM58" s="56">
        <f>-B54</f>
        <v>-167.12347826086958</v>
      </c>
      <c r="AN58" s="1">
        <f>Y58*AI58*AD58</f>
        <v>0</v>
      </c>
      <c r="AO58" s="85">
        <f>SUM(AJ58:AN58)/B58</f>
        <v>0.1530607561613504</v>
      </c>
      <c r="AP58" s="1"/>
      <c r="AQ58" s="1"/>
    </row>
    <row r="59" spans="1:43" s="18" customFormat="1" ht="15.75" thickTop="1" x14ac:dyDescent="0.25">
      <c r="O59" s="18" t="s">
        <v>102</v>
      </c>
    </row>
    <row r="60" spans="1:43" s="18" customFormat="1" x14ac:dyDescent="0.25"/>
    <row r="61" spans="1:43" s="18" customFormat="1" x14ac:dyDescent="0.25">
      <c r="A61" s="18" t="s">
        <v>109</v>
      </c>
    </row>
    <row r="62" spans="1:43" s="18" customFormat="1" x14ac:dyDescent="0.25"/>
    <row r="63" spans="1:43" s="18" customFormat="1" x14ac:dyDescent="0.25"/>
    <row r="64" spans="1:43" s="18" customFormat="1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6"/>
  <sheetViews>
    <sheetView showGridLines="0" zoomScale="80" zoomScaleNormal="80" workbookViewId="0">
      <selection activeCell="B22" sqref="B22"/>
    </sheetView>
  </sheetViews>
  <sheetFormatPr defaultRowHeight="15" x14ac:dyDescent="0.25"/>
  <cols>
    <col min="1" max="1" width="2.7109375" customWidth="1"/>
    <col min="2" max="2" width="18.5703125" customWidth="1"/>
    <col min="3" max="3" width="15.28515625" bestFit="1" customWidth="1"/>
    <col min="4" max="4" width="12.7109375" bestFit="1" customWidth="1"/>
    <col min="5" max="5" width="15.28515625" customWidth="1"/>
    <col min="6" max="6" width="12.7109375" bestFit="1" customWidth="1"/>
    <col min="7" max="7" width="11" customWidth="1"/>
    <col min="8" max="8" width="13.140625" bestFit="1" customWidth="1"/>
    <col min="9" max="9" width="13.5703125" customWidth="1"/>
    <col min="10" max="10" width="9.42578125" customWidth="1"/>
    <col min="11" max="11" width="11.7109375" customWidth="1"/>
    <col min="12" max="12" width="12.28515625" customWidth="1"/>
    <col min="13" max="13" width="9.42578125" bestFit="1" customWidth="1"/>
    <col min="14" max="14" width="9.85546875" bestFit="1" customWidth="1"/>
  </cols>
  <sheetData>
    <row r="1" spans="2:2" x14ac:dyDescent="0.25">
      <c r="B1" s="57" t="s">
        <v>107</v>
      </c>
    </row>
    <row r="2" spans="2:2" x14ac:dyDescent="0.25">
      <c r="B2" t="s">
        <v>119</v>
      </c>
    </row>
    <row r="3" spans="2:2" x14ac:dyDescent="0.25">
      <c r="B3" t="s">
        <v>112</v>
      </c>
    </row>
    <row r="4" spans="2:2" x14ac:dyDescent="0.25">
      <c r="B4" t="s">
        <v>113</v>
      </c>
    </row>
    <row r="5" spans="2:2" x14ac:dyDescent="0.25">
      <c r="B5" t="s">
        <v>120</v>
      </c>
    </row>
    <row r="6" spans="2:2" x14ac:dyDescent="0.25">
      <c r="B6" t="s">
        <v>66</v>
      </c>
    </row>
    <row r="7" spans="2:2" x14ac:dyDescent="0.25">
      <c r="B7" t="s">
        <v>97</v>
      </c>
    </row>
    <row r="8" spans="2:2" x14ac:dyDescent="0.25">
      <c r="B8" t="s">
        <v>116</v>
      </c>
    </row>
    <row r="9" spans="2:2" x14ac:dyDescent="0.25">
      <c r="B9" t="s">
        <v>114</v>
      </c>
    </row>
    <row r="10" spans="2:2" x14ac:dyDescent="0.25">
      <c r="B10" t="s">
        <v>115</v>
      </c>
    </row>
    <row r="11" spans="2:2" x14ac:dyDescent="0.25">
      <c r="B11" t="s">
        <v>88</v>
      </c>
    </row>
    <row r="12" spans="2:2" x14ac:dyDescent="0.25">
      <c r="B12" t="s">
        <v>89</v>
      </c>
    </row>
    <row r="13" spans="2:2" x14ac:dyDescent="0.25">
      <c r="B13" t="s">
        <v>121</v>
      </c>
    </row>
    <row r="14" spans="2:2" x14ac:dyDescent="0.25">
      <c r="B14" t="s">
        <v>122</v>
      </c>
    </row>
    <row r="15" spans="2:2" x14ac:dyDescent="0.25">
      <c r="B15" t="s">
        <v>117</v>
      </c>
    </row>
    <row r="16" spans="2:2" x14ac:dyDescent="0.25">
      <c r="B16" t="s">
        <v>123</v>
      </c>
    </row>
    <row r="17" spans="2:12" x14ac:dyDescent="0.25">
      <c r="B17" t="s">
        <v>124</v>
      </c>
    </row>
    <row r="18" spans="2:12" x14ac:dyDescent="0.25">
      <c r="B18" t="s">
        <v>125</v>
      </c>
    </row>
    <row r="19" spans="2:12" x14ac:dyDescent="0.25">
      <c r="B19" t="s">
        <v>118</v>
      </c>
    </row>
    <row r="22" spans="2:12" x14ac:dyDescent="0.25">
      <c r="B22" t="s">
        <v>67</v>
      </c>
      <c r="C22" t="s">
        <v>68</v>
      </c>
      <c r="D22" t="s">
        <v>98</v>
      </c>
      <c r="E22" t="s">
        <v>68</v>
      </c>
      <c r="G22" s="39" t="s">
        <v>69</v>
      </c>
      <c r="H22" s="38" t="s">
        <v>70</v>
      </c>
      <c r="I22" s="47" t="s">
        <v>78</v>
      </c>
      <c r="J22" t="s">
        <v>79</v>
      </c>
      <c r="K22" s="46" t="s">
        <v>80</v>
      </c>
      <c r="L22" t="s">
        <v>81</v>
      </c>
    </row>
    <row r="23" spans="2:12" ht="15.75" thickBot="1" x14ac:dyDescent="0.3">
      <c r="B23" s="48" t="s">
        <v>71</v>
      </c>
      <c r="C23" s="48" t="s">
        <v>71</v>
      </c>
      <c r="D23" s="48" t="s">
        <v>72</v>
      </c>
      <c r="E23" s="48" t="s">
        <v>72</v>
      </c>
      <c r="F23" s="48" t="s">
        <v>73</v>
      </c>
      <c r="G23" s="49" t="s">
        <v>74</v>
      </c>
      <c r="H23" s="50" t="s">
        <v>74</v>
      </c>
      <c r="I23" s="51" t="s">
        <v>75</v>
      </c>
      <c r="J23" s="48" t="s">
        <v>76</v>
      </c>
      <c r="K23" s="52" t="s">
        <v>77</v>
      </c>
      <c r="L23" s="48" t="s">
        <v>76</v>
      </c>
    </row>
    <row r="24" spans="2:12" ht="15.75" thickTop="1" x14ac:dyDescent="0.25">
      <c r="B24" s="40">
        <v>4</v>
      </c>
      <c r="C24" s="40">
        <v>15</v>
      </c>
      <c r="D24">
        <f>B24+273</f>
        <v>277</v>
      </c>
      <c r="E24">
        <f>C24+273</f>
        <v>288</v>
      </c>
      <c r="F24" s="40">
        <v>0.55000000000000004</v>
      </c>
      <c r="G24" s="35">
        <f>F24*E24/(E24-D24)</f>
        <v>14.4</v>
      </c>
      <c r="H24" s="35">
        <f>F24*D24/(E24-D24)</f>
        <v>13.850000000000001</v>
      </c>
      <c r="I24" s="35">
        <f>H24</f>
        <v>13.850000000000001</v>
      </c>
      <c r="J24" s="35">
        <f>G24</f>
        <v>14.4</v>
      </c>
      <c r="K24" s="35">
        <f>G24+H24</f>
        <v>28.25</v>
      </c>
      <c r="L24" s="40">
        <f>17</f>
        <v>17</v>
      </c>
    </row>
    <row r="25" spans="2:12" x14ac:dyDescent="0.25">
      <c r="B25">
        <f>B24</f>
        <v>4</v>
      </c>
      <c r="C25">
        <f>C24+2</f>
        <v>17</v>
      </c>
      <c r="D25">
        <f>B25+273</f>
        <v>277</v>
      </c>
      <c r="E25">
        <f>C25+273</f>
        <v>290</v>
      </c>
      <c r="F25" s="36">
        <f>F24</f>
        <v>0.55000000000000004</v>
      </c>
      <c r="G25" s="35">
        <f>F25*E25/(E25-D25)</f>
        <v>12.26923076923077</v>
      </c>
      <c r="H25" s="35">
        <f t="shared" ref="H25:H56" si="0">F25*D25/(E25-D25)</f>
        <v>11.719230769230771</v>
      </c>
      <c r="I25" s="35">
        <f t="shared" ref="I25:I56" si="1">H25</f>
        <v>11.719230769230771</v>
      </c>
      <c r="J25" s="35">
        <f t="shared" ref="J25:J56" si="2">G25</f>
        <v>12.26923076923077</v>
      </c>
      <c r="K25" s="35">
        <f t="shared" ref="K25:K56" si="3">G25+H25</f>
        <v>23.988461538461543</v>
      </c>
      <c r="L25">
        <f>L24</f>
        <v>17</v>
      </c>
    </row>
    <row r="26" spans="2:12" x14ac:dyDescent="0.25">
      <c r="B26">
        <f t="shared" ref="B26:B56" si="4">B25</f>
        <v>4</v>
      </c>
      <c r="C26">
        <f t="shared" ref="C26:C56" si="5">C25+2</f>
        <v>19</v>
      </c>
      <c r="D26">
        <f t="shared" ref="D26:E50" si="6">B26+273</f>
        <v>277</v>
      </c>
      <c r="E26">
        <f t="shared" si="6"/>
        <v>292</v>
      </c>
      <c r="F26" s="36">
        <f t="shared" ref="F26:F56" si="7">F25</f>
        <v>0.55000000000000004</v>
      </c>
      <c r="G26" s="35">
        <f t="shared" ref="G26:G56" si="8">F26*E26/(E26-D26)</f>
        <v>10.706666666666669</v>
      </c>
      <c r="H26" s="35">
        <f t="shared" si="0"/>
        <v>10.156666666666668</v>
      </c>
      <c r="I26" s="35">
        <f t="shared" si="1"/>
        <v>10.156666666666668</v>
      </c>
      <c r="J26" s="35">
        <f t="shared" si="2"/>
        <v>10.706666666666669</v>
      </c>
      <c r="K26" s="35">
        <f t="shared" si="3"/>
        <v>20.863333333333337</v>
      </c>
      <c r="L26">
        <f t="shared" ref="L26:L56" si="9">L25</f>
        <v>17</v>
      </c>
    </row>
    <row r="27" spans="2:12" x14ac:dyDescent="0.25">
      <c r="B27">
        <f t="shared" si="4"/>
        <v>4</v>
      </c>
      <c r="C27">
        <f t="shared" si="5"/>
        <v>21</v>
      </c>
      <c r="D27">
        <f t="shared" si="6"/>
        <v>277</v>
      </c>
      <c r="E27">
        <f t="shared" si="6"/>
        <v>294</v>
      </c>
      <c r="F27" s="36">
        <f t="shared" si="7"/>
        <v>0.55000000000000004</v>
      </c>
      <c r="G27" s="35">
        <f t="shared" si="8"/>
        <v>9.5117647058823547</v>
      </c>
      <c r="H27" s="35">
        <f t="shared" si="0"/>
        <v>8.961764705882354</v>
      </c>
      <c r="I27" s="35">
        <f t="shared" si="1"/>
        <v>8.961764705882354</v>
      </c>
      <c r="J27" s="35">
        <f t="shared" si="2"/>
        <v>9.5117647058823547</v>
      </c>
      <c r="K27" s="35">
        <f t="shared" si="3"/>
        <v>18.473529411764709</v>
      </c>
      <c r="L27">
        <f t="shared" si="9"/>
        <v>17</v>
      </c>
    </row>
    <row r="28" spans="2:12" x14ac:dyDescent="0.25">
      <c r="B28">
        <f t="shared" si="4"/>
        <v>4</v>
      </c>
      <c r="C28">
        <f t="shared" si="5"/>
        <v>23</v>
      </c>
      <c r="D28">
        <f t="shared" si="6"/>
        <v>277</v>
      </c>
      <c r="E28">
        <f t="shared" si="6"/>
        <v>296</v>
      </c>
      <c r="F28" s="36">
        <f t="shared" si="7"/>
        <v>0.55000000000000004</v>
      </c>
      <c r="G28" s="35">
        <f t="shared" si="8"/>
        <v>8.5684210526315798</v>
      </c>
      <c r="H28" s="35">
        <f t="shared" si="0"/>
        <v>8.0184210526315809</v>
      </c>
      <c r="I28" s="35">
        <f t="shared" si="1"/>
        <v>8.0184210526315809</v>
      </c>
      <c r="J28" s="35">
        <f t="shared" si="2"/>
        <v>8.5684210526315798</v>
      </c>
      <c r="K28" s="35">
        <f t="shared" si="3"/>
        <v>16.586842105263159</v>
      </c>
      <c r="L28">
        <f t="shared" si="9"/>
        <v>17</v>
      </c>
    </row>
    <row r="29" spans="2:12" x14ac:dyDescent="0.25">
      <c r="B29">
        <f t="shared" si="4"/>
        <v>4</v>
      </c>
      <c r="C29">
        <f t="shared" si="5"/>
        <v>25</v>
      </c>
      <c r="D29">
        <f t="shared" si="6"/>
        <v>277</v>
      </c>
      <c r="E29">
        <f t="shared" si="6"/>
        <v>298</v>
      </c>
      <c r="F29" s="36">
        <f t="shared" si="7"/>
        <v>0.55000000000000004</v>
      </c>
      <c r="G29" s="35">
        <f t="shared" si="8"/>
        <v>7.8047619047619055</v>
      </c>
      <c r="H29" s="53">
        <f t="shared" si="0"/>
        <v>7.2547619047619056</v>
      </c>
      <c r="I29" s="35">
        <f t="shared" si="1"/>
        <v>7.2547619047619056</v>
      </c>
      <c r="J29" s="35">
        <f t="shared" si="2"/>
        <v>7.8047619047619055</v>
      </c>
      <c r="K29" s="35">
        <f t="shared" si="3"/>
        <v>15.05952380952381</v>
      </c>
      <c r="L29">
        <f t="shared" si="9"/>
        <v>17</v>
      </c>
    </row>
    <row r="30" spans="2:12" x14ac:dyDescent="0.25">
      <c r="B30">
        <f t="shared" si="4"/>
        <v>4</v>
      </c>
      <c r="C30">
        <f t="shared" si="5"/>
        <v>27</v>
      </c>
      <c r="D30">
        <f t="shared" si="6"/>
        <v>277</v>
      </c>
      <c r="E30">
        <f t="shared" si="6"/>
        <v>300</v>
      </c>
      <c r="F30" s="36">
        <f t="shared" si="7"/>
        <v>0.55000000000000004</v>
      </c>
      <c r="G30" s="35">
        <f t="shared" si="8"/>
        <v>7.1739130434782608</v>
      </c>
      <c r="H30" s="35">
        <f t="shared" si="0"/>
        <v>6.6239130434782618</v>
      </c>
      <c r="I30" s="35">
        <f t="shared" si="1"/>
        <v>6.6239130434782618</v>
      </c>
      <c r="J30" s="35">
        <f t="shared" si="2"/>
        <v>7.1739130434782608</v>
      </c>
      <c r="K30" s="35">
        <f t="shared" si="3"/>
        <v>13.797826086956523</v>
      </c>
      <c r="L30">
        <f t="shared" si="9"/>
        <v>17</v>
      </c>
    </row>
    <row r="31" spans="2:12" x14ac:dyDescent="0.25">
      <c r="B31">
        <f t="shared" si="4"/>
        <v>4</v>
      </c>
      <c r="C31">
        <f t="shared" si="5"/>
        <v>29</v>
      </c>
      <c r="D31">
        <f t="shared" si="6"/>
        <v>277</v>
      </c>
      <c r="E31">
        <f t="shared" si="6"/>
        <v>302</v>
      </c>
      <c r="F31" s="36">
        <f t="shared" si="7"/>
        <v>0.55000000000000004</v>
      </c>
      <c r="G31" s="35">
        <f t="shared" si="8"/>
        <v>6.644000000000001</v>
      </c>
      <c r="H31" s="35">
        <f t="shared" si="0"/>
        <v>6.0940000000000012</v>
      </c>
      <c r="I31" s="35">
        <f t="shared" si="1"/>
        <v>6.0940000000000012</v>
      </c>
      <c r="J31" s="35">
        <f t="shared" si="2"/>
        <v>6.644000000000001</v>
      </c>
      <c r="K31" s="35">
        <f t="shared" si="3"/>
        <v>12.738000000000003</v>
      </c>
      <c r="L31">
        <f t="shared" si="9"/>
        <v>17</v>
      </c>
    </row>
    <row r="32" spans="2:12" x14ac:dyDescent="0.25">
      <c r="B32">
        <f t="shared" si="4"/>
        <v>4</v>
      </c>
      <c r="C32">
        <f t="shared" si="5"/>
        <v>31</v>
      </c>
      <c r="D32">
        <f t="shared" si="6"/>
        <v>277</v>
      </c>
      <c r="E32">
        <f t="shared" si="6"/>
        <v>304</v>
      </c>
      <c r="F32" s="36">
        <f t="shared" si="7"/>
        <v>0.55000000000000004</v>
      </c>
      <c r="G32" s="35">
        <f t="shared" si="8"/>
        <v>6.1925925925925931</v>
      </c>
      <c r="H32" s="35">
        <f t="shared" si="0"/>
        <v>5.6425925925925933</v>
      </c>
      <c r="I32" s="35">
        <f t="shared" si="1"/>
        <v>5.6425925925925933</v>
      </c>
      <c r="J32" s="35">
        <f t="shared" si="2"/>
        <v>6.1925925925925931</v>
      </c>
      <c r="K32" s="35">
        <f t="shared" si="3"/>
        <v>11.835185185185185</v>
      </c>
      <c r="L32">
        <f t="shared" si="9"/>
        <v>17</v>
      </c>
    </row>
    <row r="33" spans="2:12" x14ac:dyDescent="0.25">
      <c r="B33">
        <f t="shared" si="4"/>
        <v>4</v>
      </c>
      <c r="C33">
        <f t="shared" si="5"/>
        <v>33</v>
      </c>
      <c r="D33">
        <f t="shared" si="6"/>
        <v>277</v>
      </c>
      <c r="E33">
        <f t="shared" si="6"/>
        <v>306</v>
      </c>
      <c r="F33" s="36">
        <f t="shared" si="7"/>
        <v>0.55000000000000004</v>
      </c>
      <c r="G33" s="35">
        <f t="shared" si="8"/>
        <v>5.8034482758620696</v>
      </c>
      <c r="H33" s="35">
        <f t="shared" si="0"/>
        <v>5.2534482758620697</v>
      </c>
      <c r="I33" s="35">
        <f t="shared" si="1"/>
        <v>5.2534482758620697</v>
      </c>
      <c r="J33" s="35">
        <f t="shared" si="2"/>
        <v>5.8034482758620696</v>
      </c>
      <c r="K33" s="35">
        <f t="shared" si="3"/>
        <v>11.05689655172414</v>
      </c>
      <c r="L33">
        <f t="shared" si="9"/>
        <v>17</v>
      </c>
    </row>
    <row r="34" spans="2:12" x14ac:dyDescent="0.25">
      <c r="B34">
        <f t="shared" si="4"/>
        <v>4</v>
      </c>
      <c r="C34">
        <f t="shared" si="5"/>
        <v>35</v>
      </c>
      <c r="D34">
        <f t="shared" si="6"/>
        <v>277</v>
      </c>
      <c r="E34">
        <f t="shared" si="6"/>
        <v>308</v>
      </c>
      <c r="F34" s="36">
        <f t="shared" si="7"/>
        <v>0.55000000000000004</v>
      </c>
      <c r="G34" s="35">
        <f t="shared" si="8"/>
        <v>5.4645161290322584</v>
      </c>
      <c r="H34" s="35">
        <f t="shared" si="0"/>
        <v>4.9145161290322585</v>
      </c>
      <c r="I34" s="35">
        <f t="shared" si="1"/>
        <v>4.9145161290322585</v>
      </c>
      <c r="J34" s="35">
        <f t="shared" si="2"/>
        <v>5.4645161290322584</v>
      </c>
      <c r="K34" s="35">
        <f t="shared" si="3"/>
        <v>10.379032258064516</v>
      </c>
      <c r="L34">
        <f t="shared" si="9"/>
        <v>17</v>
      </c>
    </row>
    <row r="35" spans="2:12" x14ac:dyDescent="0.25">
      <c r="B35">
        <f t="shared" si="4"/>
        <v>4</v>
      </c>
      <c r="C35">
        <f t="shared" si="5"/>
        <v>37</v>
      </c>
      <c r="D35">
        <f t="shared" si="6"/>
        <v>277</v>
      </c>
      <c r="E35">
        <f t="shared" si="6"/>
        <v>310</v>
      </c>
      <c r="F35" s="36">
        <f t="shared" si="7"/>
        <v>0.55000000000000004</v>
      </c>
      <c r="G35" s="35">
        <f t="shared" si="8"/>
        <v>5.166666666666667</v>
      </c>
      <c r="H35" s="35">
        <f t="shared" si="0"/>
        <v>4.6166666666666671</v>
      </c>
      <c r="I35" s="35">
        <f t="shared" si="1"/>
        <v>4.6166666666666671</v>
      </c>
      <c r="J35" s="35">
        <f t="shared" si="2"/>
        <v>5.166666666666667</v>
      </c>
      <c r="K35" s="35">
        <f t="shared" si="3"/>
        <v>9.783333333333335</v>
      </c>
      <c r="L35">
        <f t="shared" si="9"/>
        <v>17</v>
      </c>
    </row>
    <row r="36" spans="2:12" x14ac:dyDescent="0.25">
      <c r="B36">
        <f t="shared" si="4"/>
        <v>4</v>
      </c>
      <c r="C36">
        <f t="shared" si="5"/>
        <v>39</v>
      </c>
      <c r="D36">
        <f t="shared" si="6"/>
        <v>277</v>
      </c>
      <c r="E36">
        <f t="shared" si="6"/>
        <v>312</v>
      </c>
      <c r="F36" s="36">
        <f t="shared" si="7"/>
        <v>0.55000000000000004</v>
      </c>
      <c r="G36" s="35">
        <f t="shared" si="8"/>
        <v>4.9028571428571439</v>
      </c>
      <c r="H36" s="35">
        <f t="shared" si="0"/>
        <v>4.3528571428571432</v>
      </c>
      <c r="I36" s="35">
        <f t="shared" si="1"/>
        <v>4.3528571428571432</v>
      </c>
      <c r="J36" s="35">
        <f t="shared" si="2"/>
        <v>4.9028571428571439</v>
      </c>
      <c r="K36" s="35">
        <f t="shared" si="3"/>
        <v>9.2557142857142871</v>
      </c>
      <c r="L36">
        <f t="shared" si="9"/>
        <v>17</v>
      </c>
    </row>
    <row r="37" spans="2:12" x14ac:dyDescent="0.25">
      <c r="B37">
        <f t="shared" si="4"/>
        <v>4</v>
      </c>
      <c r="C37">
        <f t="shared" si="5"/>
        <v>41</v>
      </c>
      <c r="D37">
        <f t="shared" si="6"/>
        <v>277</v>
      </c>
      <c r="E37">
        <f t="shared" si="6"/>
        <v>314</v>
      </c>
      <c r="F37" s="36">
        <f t="shared" si="7"/>
        <v>0.55000000000000004</v>
      </c>
      <c r="G37" s="35">
        <f t="shared" si="8"/>
        <v>4.6675675675675681</v>
      </c>
      <c r="H37" s="35">
        <f t="shared" si="0"/>
        <v>4.1175675675675683</v>
      </c>
      <c r="I37" s="35">
        <f t="shared" si="1"/>
        <v>4.1175675675675683</v>
      </c>
      <c r="J37" s="35">
        <f t="shared" si="2"/>
        <v>4.6675675675675681</v>
      </c>
      <c r="K37" s="35">
        <f t="shared" si="3"/>
        <v>8.7851351351351354</v>
      </c>
      <c r="L37">
        <f t="shared" si="9"/>
        <v>17</v>
      </c>
    </row>
    <row r="38" spans="2:12" x14ac:dyDescent="0.25">
      <c r="B38">
        <f t="shared" si="4"/>
        <v>4</v>
      </c>
      <c r="C38">
        <f t="shared" si="5"/>
        <v>43</v>
      </c>
      <c r="D38">
        <f t="shared" si="6"/>
        <v>277</v>
      </c>
      <c r="E38">
        <f t="shared" si="6"/>
        <v>316</v>
      </c>
      <c r="F38" s="36">
        <f t="shared" si="7"/>
        <v>0.55000000000000004</v>
      </c>
      <c r="G38" s="35">
        <f t="shared" si="8"/>
        <v>4.4564102564102566</v>
      </c>
      <c r="H38" s="35">
        <f t="shared" si="0"/>
        <v>3.9064102564102572</v>
      </c>
      <c r="I38" s="35">
        <f t="shared" si="1"/>
        <v>3.9064102564102572</v>
      </c>
      <c r="J38" s="35">
        <f t="shared" si="2"/>
        <v>4.4564102564102566</v>
      </c>
      <c r="K38" s="35">
        <f t="shared" si="3"/>
        <v>8.3628205128205142</v>
      </c>
      <c r="L38">
        <f t="shared" si="9"/>
        <v>17</v>
      </c>
    </row>
    <row r="39" spans="2:12" x14ac:dyDescent="0.25">
      <c r="B39">
        <f t="shared" si="4"/>
        <v>4</v>
      </c>
      <c r="C39">
        <f t="shared" si="5"/>
        <v>45</v>
      </c>
      <c r="D39">
        <f t="shared" si="6"/>
        <v>277</v>
      </c>
      <c r="E39">
        <f t="shared" si="6"/>
        <v>318</v>
      </c>
      <c r="F39" s="36">
        <f t="shared" si="7"/>
        <v>0.55000000000000004</v>
      </c>
      <c r="G39" s="35">
        <f t="shared" si="8"/>
        <v>4.2658536585365852</v>
      </c>
      <c r="H39" s="35">
        <f t="shared" si="0"/>
        <v>3.7158536585365858</v>
      </c>
      <c r="I39" s="35">
        <f t="shared" si="1"/>
        <v>3.7158536585365858</v>
      </c>
      <c r="J39" s="35">
        <f t="shared" si="2"/>
        <v>4.2658536585365852</v>
      </c>
      <c r="K39" s="35">
        <f t="shared" si="3"/>
        <v>7.9817073170731714</v>
      </c>
      <c r="L39">
        <f t="shared" si="9"/>
        <v>17</v>
      </c>
    </row>
    <row r="40" spans="2:12" x14ac:dyDescent="0.25">
      <c r="B40">
        <f t="shared" si="4"/>
        <v>4</v>
      </c>
      <c r="C40">
        <f t="shared" si="5"/>
        <v>47</v>
      </c>
      <c r="D40">
        <f t="shared" si="6"/>
        <v>277</v>
      </c>
      <c r="E40">
        <f t="shared" si="6"/>
        <v>320</v>
      </c>
      <c r="F40" s="36">
        <f t="shared" si="7"/>
        <v>0.55000000000000004</v>
      </c>
      <c r="G40" s="35">
        <f t="shared" si="8"/>
        <v>4.0930232558139537</v>
      </c>
      <c r="H40" s="35">
        <f t="shared" si="0"/>
        <v>3.5430232558139538</v>
      </c>
      <c r="I40" s="35">
        <f t="shared" si="1"/>
        <v>3.5430232558139538</v>
      </c>
      <c r="J40" s="35">
        <f t="shared" si="2"/>
        <v>4.0930232558139537</v>
      </c>
      <c r="K40" s="35">
        <f t="shared" si="3"/>
        <v>7.6360465116279075</v>
      </c>
      <c r="L40">
        <f t="shared" si="9"/>
        <v>17</v>
      </c>
    </row>
    <row r="41" spans="2:12" x14ac:dyDescent="0.25">
      <c r="B41">
        <f t="shared" si="4"/>
        <v>4</v>
      </c>
      <c r="C41">
        <f t="shared" si="5"/>
        <v>49</v>
      </c>
      <c r="D41">
        <f t="shared" si="6"/>
        <v>277</v>
      </c>
      <c r="E41">
        <f t="shared" si="6"/>
        <v>322</v>
      </c>
      <c r="F41" s="36">
        <f t="shared" si="7"/>
        <v>0.55000000000000004</v>
      </c>
      <c r="G41" s="35">
        <f t="shared" si="8"/>
        <v>3.9355555555555561</v>
      </c>
      <c r="H41" s="35">
        <f t="shared" si="0"/>
        <v>3.3855555555555559</v>
      </c>
      <c r="I41" s="35">
        <f t="shared" si="1"/>
        <v>3.3855555555555559</v>
      </c>
      <c r="J41" s="35">
        <f t="shared" si="2"/>
        <v>3.9355555555555561</v>
      </c>
      <c r="K41" s="35">
        <f t="shared" si="3"/>
        <v>7.3211111111111116</v>
      </c>
      <c r="L41">
        <f t="shared" si="9"/>
        <v>17</v>
      </c>
    </row>
    <row r="42" spans="2:12" x14ac:dyDescent="0.25">
      <c r="B42">
        <f t="shared" si="4"/>
        <v>4</v>
      </c>
      <c r="C42">
        <f t="shared" si="5"/>
        <v>51</v>
      </c>
      <c r="D42">
        <f t="shared" si="6"/>
        <v>277</v>
      </c>
      <c r="E42">
        <f t="shared" si="6"/>
        <v>324</v>
      </c>
      <c r="F42" s="36">
        <f t="shared" si="7"/>
        <v>0.55000000000000004</v>
      </c>
      <c r="G42" s="35">
        <f t="shared" si="8"/>
        <v>3.7914893617021281</v>
      </c>
      <c r="H42" s="35">
        <f t="shared" si="0"/>
        <v>3.2414893617021283</v>
      </c>
      <c r="I42" s="35">
        <f t="shared" si="1"/>
        <v>3.2414893617021283</v>
      </c>
      <c r="J42" s="35">
        <f t="shared" si="2"/>
        <v>3.7914893617021281</v>
      </c>
      <c r="K42" s="35">
        <f t="shared" si="3"/>
        <v>7.0329787234042564</v>
      </c>
      <c r="L42">
        <f t="shared" si="9"/>
        <v>17</v>
      </c>
    </row>
    <row r="43" spans="2:12" x14ac:dyDescent="0.25">
      <c r="B43">
        <f t="shared" si="4"/>
        <v>4</v>
      </c>
      <c r="C43">
        <f t="shared" si="5"/>
        <v>53</v>
      </c>
      <c r="D43">
        <f t="shared" si="6"/>
        <v>277</v>
      </c>
      <c r="E43">
        <f t="shared" si="6"/>
        <v>326</v>
      </c>
      <c r="F43" s="36">
        <f t="shared" si="7"/>
        <v>0.55000000000000004</v>
      </c>
      <c r="G43" s="35">
        <f t="shared" si="8"/>
        <v>3.6591836734693879</v>
      </c>
      <c r="H43" s="35">
        <f t="shared" si="0"/>
        <v>3.1091836734693881</v>
      </c>
      <c r="I43" s="35">
        <f t="shared" si="1"/>
        <v>3.1091836734693881</v>
      </c>
      <c r="J43" s="35">
        <f t="shared" si="2"/>
        <v>3.6591836734693879</v>
      </c>
      <c r="K43" s="35">
        <f t="shared" si="3"/>
        <v>6.768367346938776</v>
      </c>
      <c r="L43">
        <f t="shared" si="9"/>
        <v>17</v>
      </c>
    </row>
    <row r="44" spans="2:12" x14ac:dyDescent="0.25">
      <c r="B44">
        <f t="shared" si="4"/>
        <v>4</v>
      </c>
      <c r="C44">
        <f t="shared" si="5"/>
        <v>55</v>
      </c>
      <c r="D44">
        <f t="shared" si="6"/>
        <v>277</v>
      </c>
      <c r="E44">
        <f t="shared" si="6"/>
        <v>328</v>
      </c>
      <c r="F44" s="36">
        <f t="shared" si="7"/>
        <v>0.55000000000000004</v>
      </c>
      <c r="G44" s="35">
        <f t="shared" si="8"/>
        <v>3.5372549019607846</v>
      </c>
      <c r="H44" s="35">
        <f t="shared" si="0"/>
        <v>2.9872549019607848</v>
      </c>
      <c r="I44" s="35">
        <f t="shared" si="1"/>
        <v>2.9872549019607848</v>
      </c>
      <c r="J44" s="35">
        <f t="shared" si="2"/>
        <v>3.5372549019607846</v>
      </c>
      <c r="K44" s="35">
        <f t="shared" si="3"/>
        <v>6.5245098039215694</v>
      </c>
      <c r="L44">
        <f t="shared" si="9"/>
        <v>17</v>
      </c>
    </row>
    <row r="45" spans="2:12" x14ac:dyDescent="0.25">
      <c r="B45">
        <f t="shared" si="4"/>
        <v>4</v>
      </c>
      <c r="C45">
        <f t="shared" si="5"/>
        <v>57</v>
      </c>
      <c r="D45">
        <f t="shared" si="6"/>
        <v>277</v>
      </c>
      <c r="E45">
        <f t="shared" si="6"/>
        <v>330</v>
      </c>
      <c r="F45" s="36">
        <f t="shared" si="7"/>
        <v>0.55000000000000004</v>
      </c>
      <c r="G45" s="35">
        <f t="shared" si="8"/>
        <v>3.4245283018867929</v>
      </c>
      <c r="H45" s="35">
        <f t="shared" si="0"/>
        <v>2.8745283018867931</v>
      </c>
      <c r="I45" s="35">
        <f t="shared" si="1"/>
        <v>2.8745283018867931</v>
      </c>
      <c r="J45" s="35">
        <f t="shared" si="2"/>
        <v>3.4245283018867929</v>
      </c>
      <c r="K45" s="35">
        <f t="shared" si="3"/>
        <v>6.299056603773586</v>
      </c>
      <c r="L45">
        <f t="shared" si="9"/>
        <v>17</v>
      </c>
    </row>
    <row r="46" spans="2:12" x14ac:dyDescent="0.25">
      <c r="B46">
        <f t="shared" si="4"/>
        <v>4</v>
      </c>
      <c r="C46">
        <f t="shared" si="5"/>
        <v>59</v>
      </c>
      <c r="D46">
        <f t="shared" si="6"/>
        <v>277</v>
      </c>
      <c r="E46">
        <f t="shared" si="6"/>
        <v>332</v>
      </c>
      <c r="F46" s="36">
        <f t="shared" si="7"/>
        <v>0.55000000000000004</v>
      </c>
      <c r="G46" s="35">
        <f t="shared" si="8"/>
        <v>3.3200000000000003</v>
      </c>
      <c r="H46" s="35">
        <f t="shared" si="0"/>
        <v>2.7700000000000005</v>
      </c>
      <c r="I46" s="35">
        <f t="shared" si="1"/>
        <v>2.7700000000000005</v>
      </c>
      <c r="J46" s="35">
        <f t="shared" si="2"/>
        <v>3.3200000000000003</v>
      </c>
      <c r="K46" s="35">
        <f t="shared" si="3"/>
        <v>6.0900000000000007</v>
      </c>
      <c r="L46">
        <f t="shared" si="9"/>
        <v>17</v>
      </c>
    </row>
    <row r="47" spans="2:12" x14ac:dyDescent="0.25">
      <c r="B47">
        <f t="shared" si="4"/>
        <v>4</v>
      </c>
      <c r="C47">
        <f t="shared" si="5"/>
        <v>61</v>
      </c>
      <c r="D47">
        <f t="shared" si="6"/>
        <v>277</v>
      </c>
      <c r="E47">
        <f t="shared" si="6"/>
        <v>334</v>
      </c>
      <c r="F47" s="36">
        <f t="shared" si="7"/>
        <v>0.55000000000000004</v>
      </c>
      <c r="G47" s="35">
        <f t="shared" si="8"/>
        <v>3.2228070175438601</v>
      </c>
      <c r="H47" s="35">
        <f t="shared" si="0"/>
        <v>2.6728070175438599</v>
      </c>
      <c r="I47" s="35">
        <f t="shared" si="1"/>
        <v>2.6728070175438599</v>
      </c>
      <c r="J47" s="35">
        <f t="shared" si="2"/>
        <v>3.2228070175438601</v>
      </c>
      <c r="K47" s="35">
        <f t="shared" si="3"/>
        <v>5.8956140350877195</v>
      </c>
      <c r="L47">
        <f t="shared" si="9"/>
        <v>17</v>
      </c>
    </row>
    <row r="48" spans="2:12" x14ac:dyDescent="0.25">
      <c r="B48">
        <f t="shared" si="4"/>
        <v>4</v>
      </c>
      <c r="C48">
        <f t="shared" si="5"/>
        <v>63</v>
      </c>
      <c r="D48">
        <f t="shared" si="6"/>
        <v>277</v>
      </c>
      <c r="E48">
        <f t="shared" si="6"/>
        <v>336</v>
      </c>
      <c r="F48" s="36">
        <f t="shared" si="7"/>
        <v>0.55000000000000004</v>
      </c>
      <c r="G48" s="35">
        <f t="shared" si="8"/>
        <v>3.1322033898305088</v>
      </c>
      <c r="H48" s="35">
        <f t="shared" si="0"/>
        <v>2.582203389830509</v>
      </c>
      <c r="I48" s="35">
        <f t="shared" si="1"/>
        <v>2.582203389830509</v>
      </c>
      <c r="J48" s="35">
        <f t="shared" si="2"/>
        <v>3.1322033898305088</v>
      </c>
      <c r="K48" s="35">
        <f t="shared" si="3"/>
        <v>5.7144067796610178</v>
      </c>
      <c r="L48">
        <f t="shared" si="9"/>
        <v>17</v>
      </c>
    </row>
    <row r="49" spans="2:12" x14ac:dyDescent="0.25">
      <c r="B49">
        <f t="shared" si="4"/>
        <v>4</v>
      </c>
      <c r="C49">
        <f t="shared" si="5"/>
        <v>65</v>
      </c>
      <c r="D49">
        <f t="shared" si="6"/>
        <v>277</v>
      </c>
      <c r="E49">
        <f t="shared" si="6"/>
        <v>338</v>
      </c>
      <c r="F49" s="36">
        <f t="shared" si="7"/>
        <v>0.55000000000000004</v>
      </c>
      <c r="G49" s="35">
        <f t="shared" si="8"/>
        <v>3.0475409836065577</v>
      </c>
      <c r="H49" s="35">
        <f t="shared" si="0"/>
        <v>2.4975409836065579</v>
      </c>
      <c r="I49" s="35">
        <f t="shared" si="1"/>
        <v>2.4975409836065579</v>
      </c>
      <c r="J49" s="35">
        <f t="shared" si="2"/>
        <v>3.0475409836065577</v>
      </c>
      <c r="K49" s="35">
        <f t="shared" si="3"/>
        <v>5.5450819672131155</v>
      </c>
      <c r="L49">
        <f t="shared" si="9"/>
        <v>17</v>
      </c>
    </row>
    <row r="50" spans="2:12" x14ac:dyDescent="0.25">
      <c r="B50">
        <f t="shared" si="4"/>
        <v>4</v>
      </c>
      <c r="C50">
        <f t="shared" si="5"/>
        <v>67</v>
      </c>
      <c r="D50">
        <f t="shared" si="6"/>
        <v>277</v>
      </c>
      <c r="E50">
        <f t="shared" si="6"/>
        <v>340</v>
      </c>
      <c r="F50" s="36">
        <f t="shared" si="7"/>
        <v>0.55000000000000004</v>
      </c>
      <c r="G50" s="35">
        <f t="shared" si="8"/>
        <v>2.9682539682539688</v>
      </c>
      <c r="H50" s="35">
        <f t="shared" si="0"/>
        <v>2.4182539682539685</v>
      </c>
      <c r="I50" s="35">
        <f t="shared" si="1"/>
        <v>2.4182539682539685</v>
      </c>
      <c r="J50" s="35">
        <f t="shared" si="2"/>
        <v>2.9682539682539688</v>
      </c>
      <c r="K50" s="35">
        <f t="shared" si="3"/>
        <v>5.3865079365079378</v>
      </c>
      <c r="L50">
        <f t="shared" si="9"/>
        <v>17</v>
      </c>
    </row>
    <row r="51" spans="2:12" x14ac:dyDescent="0.25">
      <c r="B51">
        <f t="shared" si="4"/>
        <v>4</v>
      </c>
      <c r="C51">
        <f t="shared" si="5"/>
        <v>69</v>
      </c>
      <c r="D51">
        <f t="shared" ref="D51:E56" si="10">B51+273</f>
        <v>277</v>
      </c>
      <c r="E51">
        <f t="shared" si="10"/>
        <v>342</v>
      </c>
      <c r="F51" s="36">
        <f t="shared" si="7"/>
        <v>0.55000000000000004</v>
      </c>
      <c r="G51" s="35">
        <f t="shared" si="8"/>
        <v>2.8938461538461544</v>
      </c>
      <c r="H51" s="35">
        <f t="shared" si="0"/>
        <v>2.3438461538461541</v>
      </c>
      <c r="I51" s="37">
        <f t="shared" si="1"/>
        <v>2.3438461538461541</v>
      </c>
      <c r="J51" s="35">
        <f t="shared" si="2"/>
        <v>2.8938461538461544</v>
      </c>
      <c r="K51" s="37">
        <f t="shared" si="3"/>
        <v>5.2376923076923081</v>
      </c>
      <c r="L51" s="41">
        <f t="shared" si="9"/>
        <v>17</v>
      </c>
    </row>
    <row r="52" spans="2:12" x14ac:dyDescent="0.25">
      <c r="B52">
        <f t="shared" si="4"/>
        <v>4</v>
      </c>
      <c r="C52">
        <f t="shared" si="5"/>
        <v>71</v>
      </c>
      <c r="D52">
        <f t="shared" si="10"/>
        <v>277</v>
      </c>
      <c r="E52">
        <f t="shared" si="10"/>
        <v>344</v>
      </c>
      <c r="F52" s="36">
        <f t="shared" si="7"/>
        <v>0.55000000000000004</v>
      </c>
      <c r="G52" s="35">
        <f t="shared" si="8"/>
        <v>2.8238805970149254</v>
      </c>
      <c r="H52" s="35">
        <f t="shared" si="0"/>
        <v>2.2738805970149256</v>
      </c>
      <c r="I52" s="35">
        <f t="shared" si="1"/>
        <v>2.2738805970149256</v>
      </c>
      <c r="J52" s="35">
        <f t="shared" si="2"/>
        <v>2.8238805970149254</v>
      </c>
      <c r="K52" s="35">
        <f t="shared" si="3"/>
        <v>5.0977611940298511</v>
      </c>
      <c r="L52">
        <f t="shared" si="9"/>
        <v>17</v>
      </c>
    </row>
    <row r="53" spans="2:12" x14ac:dyDescent="0.25">
      <c r="B53">
        <f t="shared" si="4"/>
        <v>4</v>
      </c>
      <c r="C53">
        <f t="shared" si="5"/>
        <v>73</v>
      </c>
      <c r="D53">
        <f t="shared" si="10"/>
        <v>277</v>
      </c>
      <c r="E53">
        <f t="shared" si="10"/>
        <v>346</v>
      </c>
      <c r="F53" s="36">
        <f t="shared" si="7"/>
        <v>0.55000000000000004</v>
      </c>
      <c r="G53" s="35">
        <f t="shared" si="8"/>
        <v>2.7579710144927536</v>
      </c>
      <c r="H53" s="35">
        <f t="shared" si="0"/>
        <v>2.2079710144927538</v>
      </c>
      <c r="I53" s="35">
        <f t="shared" si="1"/>
        <v>2.2079710144927538</v>
      </c>
      <c r="J53" s="35">
        <f t="shared" si="2"/>
        <v>2.7579710144927536</v>
      </c>
      <c r="K53" s="35">
        <f t="shared" si="3"/>
        <v>4.9659420289855074</v>
      </c>
      <c r="L53">
        <f t="shared" si="9"/>
        <v>17</v>
      </c>
    </row>
    <row r="54" spans="2:12" x14ac:dyDescent="0.25">
      <c r="B54">
        <f t="shared" si="4"/>
        <v>4</v>
      </c>
      <c r="C54">
        <f t="shared" si="5"/>
        <v>75</v>
      </c>
      <c r="D54">
        <f t="shared" si="10"/>
        <v>277</v>
      </c>
      <c r="E54">
        <f t="shared" si="10"/>
        <v>348</v>
      </c>
      <c r="F54" s="36">
        <f t="shared" si="7"/>
        <v>0.55000000000000004</v>
      </c>
      <c r="G54" s="35">
        <f t="shared" si="8"/>
        <v>2.6957746478873239</v>
      </c>
      <c r="H54" s="35">
        <f t="shared" si="0"/>
        <v>2.1457746478873241</v>
      </c>
      <c r="I54" s="35">
        <f t="shared" si="1"/>
        <v>2.1457746478873241</v>
      </c>
      <c r="J54" s="35">
        <f t="shared" si="2"/>
        <v>2.6957746478873239</v>
      </c>
      <c r="K54" s="35">
        <f t="shared" si="3"/>
        <v>4.841549295774648</v>
      </c>
      <c r="L54">
        <f t="shared" si="9"/>
        <v>17</v>
      </c>
    </row>
    <row r="55" spans="2:12" x14ac:dyDescent="0.25">
      <c r="B55">
        <f t="shared" si="4"/>
        <v>4</v>
      </c>
      <c r="C55">
        <f t="shared" si="5"/>
        <v>77</v>
      </c>
      <c r="D55">
        <f t="shared" si="10"/>
        <v>277</v>
      </c>
      <c r="E55">
        <f t="shared" si="10"/>
        <v>350</v>
      </c>
      <c r="F55" s="36">
        <f t="shared" si="7"/>
        <v>0.55000000000000004</v>
      </c>
      <c r="G55" s="35">
        <f t="shared" si="8"/>
        <v>2.6369863013698636</v>
      </c>
      <c r="H55" s="35">
        <f t="shared" si="0"/>
        <v>2.0869863013698633</v>
      </c>
      <c r="I55" s="35">
        <f t="shared" si="1"/>
        <v>2.0869863013698633</v>
      </c>
      <c r="J55" s="35">
        <f t="shared" si="2"/>
        <v>2.6369863013698636</v>
      </c>
      <c r="K55" s="35">
        <f t="shared" si="3"/>
        <v>4.7239726027397264</v>
      </c>
      <c r="L55">
        <f t="shared" si="9"/>
        <v>17</v>
      </c>
    </row>
    <row r="56" spans="2:12" x14ac:dyDescent="0.25">
      <c r="B56">
        <f t="shared" si="4"/>
        <v>4</v>
      </c>
      <c r="C56">
        <f t="shared" si="5"/>
        <v>79</v>
      </c>
      <c r="D56">
        <f t="shared" si="10"/>
        <v>277</v>
      </c>
      <c r="E56">
        <f t="shared" si="10"/>
        <v>352</v>
      </c>
      <c r="F56" s="36">
        <f t="shared" si="7"/>
        <v>0.55000000000000004</v>
      </c>
      <c r="G56" s="35">
        <f t="shared" si="8"/>
        <v>2.5813333333333337</v>
      </c>
      <c r="H56" s="35">
        <f t="shared" si="0"/>
        <v>2.0313333333333334</v>
      </c>
      <c r="I56" s="35">
        <f t="shared" si="1"/>
        <v>2.0313333333333334</v>
      </c>
      <c r="J56" s="35">
        <f t="shared" si="2"/>
        <v>2.5813333333333337</v>
      </c>
      <c r="K56" s="35">
        <f t="shared" si="3"/>
        <v>4.6126666666666676</v>
      </c>
      <c r="L56">
        <f t="shared" si="9"/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Beräkningar</vt:lpstr>
      <vt:lpstr>Alternativproduktion</vt:lpstr>
    </vt:vector>
  </TitlesOfParts>
  <Company>Fortum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Boberg Christer</dc:creator>
  <cp:lastModifiedBy>Cecilia Söder</cp:lastModifiedBy>
  <dcterms:created xsi:type="dcterms:W3CDTF">2018-03-19T09:02:13Z</dcterms:created>
  <dcterms:modified xsi:type="dcterms:W3CDTF">2018-05-09T09:03:24Z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Ref">
    <vt:lpwstr>https://api.informationprotection.azure.com/api/62a9c2c8-8b09-43be-a7fb-9a87875714a9</vt:lpwstr>
  </property>
  <property fmtid="{D5CDD505-2E9C-101B-9397-08002B2CF9AE}" pid="5" name="MSIP_Label_65c3b1a5-3e25-4525-b923-a0572e679d8b_Owner">
    <vt:lpwstr>christer.boberg@stockholmexergi.se</vt:lpwstr>
  </property>
  <property fmtid="{D5CDD505-2E9C-101B-9397-08002B2CF9AE}" pid="6" name="MSIP_Label_65c3b1a5-3e25-4525-b923-a0572e679d8b_SetDate">
    <vt:lpwstr>2018-03-19T10:02:53.9143542+01:00</vt:lpwstr>
  </property>
  <property fmtid="{D5CDD505-2E9C-101B-9397-08002B2CF9AE}" pid="7" name="MSIP_Label_65c3b1a5-3e25-4525-b923-a0572e679d8b_Name">
    <vt:lpwstr>Internal</vt:lpwstr>
  </property>
  <property fmtid="{D5CDD505-2E9C-101B-9397-08002B2CF9AE}" pid="8" name="MSIP_Label_65c3b1a5-3e25-4525-b923-a0572e679d8b_Application">
    <vt:lpwstr>Microsoft Azure Information Protection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Ref">
    <vt:lpwstr>https://api.informationprotection.azure.com/api/62a9c2c8-8b09-43be-a7fb-9a87875714a9</vt:lpwstr>
  </property>
  <property fmtid="{D5CDD505-2E9C-101B-9397-08002B2CF9AE}" pid="13" name="MSIP_Label_f45044c0-b6aa-4b2b-834d-65c9ef8bb134_Owner">
    <vt:lpwstr>christer.boberg@stockholmexergi.se</vt:lpwstr>
  </property>
  <property fmtid="{D5CDD505-2E9C-101B-9397-08002B2CF9AE}" pid="14" name="MSIP_Label_f45044c0-b6aa-4b2b-834d-65c9ef8bb134_SetDate">
    <vt:lpwstr>2018-03-19T10:02:53.9143542+01:00</vt:lpwstr>
  </property>
  <property fmtid="{D5CDD505-2E9C-101B-9397-08002B2CF9AE}" pid="15" name="MSIP_Label_f45044c0-b6aa-4b2b-834d-65c9ef8bb134_Name">
    <vt:lpwstr>Hide Visual Label</vt:lpwstr>
  </property>
  <property fmtid="{D5CDD505-2E9C-101B-9397-08002B2CF9AE}" pid="16" name="MSIP_Label_f45044c0-b6aa-4b2b-834d-65c9ef8bb134_Application">
    <vt:lpwstr>Microsoft Azure Information Protection</vt:lpwstr>
  </property>
  <property fmtid="{D5CDD505-2E9C-101B-9397-08002B2CF9AE}" pid="17" name="MSIP_Label_f45044c0-b6aa-4b2b-834d-65c9ef8bb134_Extended_MSFT_Method">
    <vt:lpwstr>Automatic</vt:lpwstr>
  </property>
  <property fmtid="{D5CDD505-2E9C-101B-9397-08002B2CF9AE}" pid="18" name="MSIP_Label_f45044c0-b6aa-4b2b-834d-65c9ef8bb134_Parent">
    <vt:lpwstr>65c3b1a5-3e25-4525-b923-a0572e679d8b</vt:lpwstr>
  </property>
  <property fmtid="{D5CDD505-2E9C-101B-9397-08002B2CF9AE}" pid="19" name="Sensitivity">
    <vt:lpwstr>Internal Hide Visual Label</vt:lpwstr>
  </property>
  <property fmtid="{D5CDD505-2E9C-101B-9397-08002B2CF9AE}" pid="20" name="_NewReviewCycle">
    <vt:lpwstr/>
  </property>
</Properties>
</file>